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220" windowHeight="6540"/>
  </bookViews>
  <sheets>
    <sheet name="ecarts" sheetId="4" r:id="rId1"/>
  </sheets>
  <calcPr calcId="145621"/>
</workbook>
</file>

<file path=xl/calcChain.xml><?xml version="1.0" encoding="utf-8"?>
<calcChain xmlns="http://schemas.openxmlformats.org/spreadsheetml/2006/main">
  <c r="AC68" i="4" l="1"/>
  <c r="AC70" i="4"/>
  <c r="D54" i="4"/>
  <c r="E54" i="4"/>
  <c r="W56" i="4" l="1"/>
  <c r="X56" i="4"/>
  <c r="Y59" i="4"/>
  <c r="E8" i="4"/>
  <c r="P54" i="4" l="1"/>
  <c r="Q54" i="4"/>
  <c r="E7" i="4" l="1"/>
  <c r="F7" i="4"/>
  <c r="G7" i="4" s="1"/>
  <c r="E9" i="4"/>
  <c r="G9" i="4" s="1"/>
  <c r="F8" i="4"/>
  <c r="G11" i="4" l="1"/>
  <c r="G8" i="4"/>
  <c r="L31" i="4" l="1"/>
  <c r="M28" i="4"/>
  <c r="K28" i="4"/>
  <c r="E21" i="4" l="1"/>
  <c r="F21" i="4"/>
  <c r="F24" i="4" s="1"/>
  <c r="F22" i="4"/>
  <c r="E23" i="4"/>
  <c r="F27" i="4"/>
  <c r="F30" i="4" s="1"/>
  <c r="F28" i="4"/>
  <c r="F29" i="4"/>
  <c r="Y60" i="4" l="1"/>
  <c r="F36" i="4"/>
  <c r="F37" i="4"/>
  <c r="AC65" i="4"/>
  <c r="AC64" i="4"/>
  <c r="T62" i="4"/>
  <c r="O66" i="4"/>
  <c r="O64" i="4"/>
  <c r="Q67" i="4" s="1"/>
  <c r="O62" i="4"/>
  <c r="Q64" i="4" s="1"/>
  <c r="O60" i="4"/>
  <c r="Q61" i="4" s="1"/>
  <c r="F35" i="4" l="1"/>
  <c r="F38" i="4" s="1"/>
  <c r="Q69" i="4"/>
  <c r="B13" i="4"/>
  <c r="B6" i="4"/>
  <c r="W75" i="4" l="1"/>
  <c r="W73" i="4"/>
  <c r="AC66" i="4"/>
  <c r="W69" i="4"/>
  <c r="W71" i="4"/>
  <c r="C62" i="4"/>
  <c r="C60" i="4"/>
  <c r="C66" i="4"/>
  <c r="C69" i="4" l="1"/>
  <c r="E64" i="4"/>
  <c r="Y72" i="4"/>
  <c r="Y75" i="4"/>
  <c r="E61" i="4"/>
  <c r="E69" i="4"/>
  <c r="Y77" i="4"/>
  <c r="Y70" i="4"/>
  <c r="C64" i="4"/>
  <c r="E67" i="4" s="1"/>
</calcChain>
</file>

<file path=xl/sharedStrings.xml><?xml version="1.0" encoding="utf-8"?>
<sst xmlns="http://schemas.openxmlformats.org/spreadsheetml/2006/main" count="113" uniqueCount="61">
  <si>
    <t xml:space="preserve">QUESTION </t>
  </si>
  <si>
    <t>Q</t>
  </si>
  <si>
    <t>T</t>
  </si>
  <si>
    <t>CV</t>
  </si>
  <si>
    <t>PU</t>
  </si>
  <si>
    <t>CF</t>
  </si>
  <si>
    <t>TOTAL</t>
  </si>
  <si>
    <t>P</t>
  </si>
  <si>
    <t xml:space="preserve">objet </t>
  </si>
  <si>
    <t>MP2</t>
  </si>
  <si>
    <t xml:space="preserve">R </t>
  </si>
  <si>
    <t xml:space="preserve">C </t>
  </si>
  <si>
    <t xml:space="preserve">produits finis PF </t>
  </si>
  <si>
    <t>euro / kg</t>
  </si>
  <si>
    <t xml:space="preserve">kg / produit </t>
  </si>
  <si>
    <t xml:space="preserve">h / produit </t>
  </si>
  <si>
    <t>euro / h</t>
  </si>
  <si>
    <t>MP</t>
  </si>
  <si>
    <t>MOD</t>
  </si>
  <si>
    <t>CI</t>
  </si>
  <si>
    <t>R</t>
  </si>
  <si>
    <t>STANDARD</t>
  </si>
  <si>
    <t>ECART TOTAL</t>
  </si>
  <si>
    <t xml:space="preserve">ATELIER </t>
  </si>
  <si>
    <t>dont cf</t>
  </si>
  <si>
    <t xml:space="preserve">dont cv </t>
  </si>
  <si>
    <t>BF</t>
  </si>
  <si>
    <t>ECART SUR COUT (DEF)</t>
  </si>
  <si>
    <t>ECART SUR REND (DEF)</t>
  </si>
  <si>
    <t>PRC 1</t>
  </si>
  <si>
    <t>PRC 2</t>
  </si>
  <si>
    <t>PRC 3</t>
  </si>
  <si>
    <t>PRC 4</t>
  </si>
  <si>
    <t>ECART SUR PROD (FAV)</t>
  </si>
  <si>
    <t xml:space="preserve">ECART S/COUT </t>
  </si>
  <si>
    <t>ECART S/REND</t>
  </si>
  <si>
    <t xml:space="preserve">ECART S/PROD </t>
  </si>
  <si>
    <t xml:space="preserve">ECART TOTAL </t>
  </si>
  <si>
    <t xml:space="preserve">ECART S/BUD </t>
  </si>
  <si>
    <t>ECART S/ACT</t>
  </si>
  <si>
    <t>DEF</t>
  </si>
  <si>
    <t xml:space="preserve">DEF </t>
  </si>
  <si>
    <t>FAV</t>
  </si>
  <si>
    <t xml:space="preserve">FAV </t>
  </si>
  <si>
    <t>ECART TOTAL (FAV)</t>
  </si>
  <si>
    <t>FICHE DE COUT PREETABLI</t>
  </si>
  <si>
    <t>= 1 - BF =</t>
  </si>
  <si>
    <t xml:space="preserve">= BF - 2 = </t>
  </si>
  <si>
    <t>Réel</t>
  </si>
  <si>
    <t>Préét</t>
  </si>
  <si>
    <t>= 8000/1600</t>
  </si>
  <si>
    <t>= (25000-8000)/1600</t>
  </si>
  <si>
    <t>INTERP</t>
  </si>
  <si>
    <t xml:space="preserve">INTERP </t>
  </si>
  <si>
    <t xml:space="preserve">COUT REEL A STRUCTURE PREVUE </t>
  </si>
  <si>
    <t xml:space="preserve">verif </t>
  </si>
  <si>
    <t>donc FAVORABLE</t>
  </si>
  <si>
    <t xml:space="preserve">BF = </t>
  </si>
  <si>
    <r>
      <t xml:space="preserve">le </t>
    </r>
    <r>
      <rPr>
        <b/>
        <sz val="11"/>
        <color theme="1"/>
        <rFont val="Calibri"/>
        <family val="2"/>
        <scheme val="minor"/>
      </rPr>
      <t xml:space="preserve">cout réel </t>
    </r>
    <r>
      <rPr>
        <sz val="11"/>
        <color theme="1"/>
        <rFont val="Calibri"/>
        <family val="2"/>
        <scheme val="minor"/>
      </rPr>
      <t xml:space="preserve">est </t>
    </r>
    <r>
      <rPr>
        <b/>
        <sz val="11"/>
        <color theme="1"/>
        <rFont val="Calibri"/>
        <family val="2"/>
        <scheme val="minor"/>
      </rPr>
      <t>inférieur</t>
    </r>
    <r>
      <rPr>
        <sz val="11"/>
        <color theme="1"/>
        <rFont val="Calibri"/>
        <family val="2"/>
        <scheme val="minor"/>
      </rPr>
      <t xml:space="preserve"> au budget </t>
    </r>
  </si>
  <si>
    <t xml:space="preserve">donc DEF </t>
  </si>
  <si>
    <r>
      <t xml:space="preserve">le </t>
    </r>
    <r>
      <rPr>
        <b/>
        <sz val="11"/>
        <color theme="1"/>
        <rFont val="Calibri"/>
        <family val="2"/>
        <scheme val="minor"/>
      </rPr>
      <t>cout réel de la structure prévue</t>
    </r>
    <r>
      <rPr>
        <sz val="11"/>
        <color theme="1"/>
        <rFont val="Calibri"/>
        <family val="2"/>
        <scheme val="minor"/>
      </rPr>
      <t xml:space="preserve"> est </t>
    </r>
    <r>
      <rPr>
        <b/>
        <sz val="11"/>
        <color theme="1"/>
        <rFont val="Calibri"/>
        <family val="2"/>
        <scheme val="minor"/>
      </rPr>
      <t>supérieur</t>
    </r>
    <r>
      <rPr>
        <sz val="11"/>
        <color theme="1"/>
        <rFont val="Calibri"/>
        <family val="2"/>
        <scheme val="minor"/>
      </rPr>
      <t xml:space="preserve"> au cout préetabli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</si>
</sst>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/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/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/>
    <xf numFmtId="0" fontId="0" fillId="0" borderId="21" xfId="0" applyBorder="1"/>
    <xf numFmtId="0" fontId="0" fillId="0" borderId="20" xfId="0" applyBorder="1"/>
    <xf numFmtId="0" fontId="0" fillId="0" borderId="17" xfId="0" applyBorder="1"/>
    <xf numFmtId="0" fontId="0" fillId="0" borderId="19" xfId="0" applyBorder="1"/>
    <xf numFmtId="0" fontId="0" fillId="0" borderId="0" xfId="0" quotePrefix="1"/>
    <xf numFmtId="0" fontId="0" fillId="0" borderId="0" xfId="0" applyFill="1" applyBorder="1"/>
    <xf numFmtId="41" fontId="0" fillId="0" borderId="0" xfId="0" applyNumberFormat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2" borderId="0" xfId="0" applyNumberFormat="1" applyFill="1" applyAlignment="1">
      <alignment horizontal="center"/>
    </xf>
    <xf numFmtId="0" fontId="0" fillId="3" borderId="0" xfId="0" applyFill="1" applyBorder="1"/>
    <xf numFmtId="0" fontId="0" fillId="0" borderId="14" xfId="0" applyBorder="1"/>
    <xf numFmtId="0" fontId="0" fillId="0" borderId="31" xfId="0" applyBorder="1"/>
    <xf numFmtId="0" fontId="1" fillId="0" borderId="21" xfId="0" applyFont="1" applyBorder="1"/>
    <xf numFmtId="0" fontId="0" fillId="0" borderId="23" xfId="0" applyFill="1" applyBorder="1"/>
    <xf numFmtId="0" fontId="0" fillId="0" borderId="24" xfId="0" applyBorder="1"/>
    <xf numFmtId="0" fontId="0" fillId="3" borderId="21" xfId="0" applyFill="1" applyBorder="1"/>
    <xf numFmtId="0" fontId="0" fillId="0" borderId="15" xfId="0" applyFill="1" applyBorder="1"/>
    <xf numFmtId="0" fontId="0" fillId="0" borderId="14" xfId="0" quotePrefix="1" applyBorder="1"/>
    <xf numFmtId="0" fontId="0" fillId="2" borderId="32" xfId="0" applyFill="1" applyBorder="1"/>
    <xf numFmtId="0" fontId="0" fillId="0" borderId="33" xfId="0" applyBorder="1"/>
    <xf numFmtId="0" fontId="0" fillId="0" borderId="17" xfId="0" quotePrefix="1" applyBorder="1"/>
    <xf numFmtId="0" fontId="0" fillId="2" borderId="34" xfId="0" applyFill="1" applyBorder="1"/>
    <xf numFmtId="0" fontId="0" fillId="0" borderId="3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tabSelected="1" topLeftCell="Y53" zoomScale="120" zoomScaleNormal="120" workbookViewId="0">
      <selection activeCell="AB57" sqref="AB57"/>
    </sheetView>
  </sheetViews>
  <sheetFormatPr baseColWidth="10" defaultRowHeight="15" x14ac:dyDescent="0.25"/>
  <cols>
    <col min="1" max="1" width="11.42578125" style="41"/>
    <col min="3" max="5" width="11.42578125" style="4"/>
    <col min="6" max="6" width="11.42578125" style="16"/>
    <col min="7" max="15" width="11.42578125" style="4"/>
    <col min="26" max="26" width="14.28515625" customWidth="1"/>
    <col min="28" max="28" width="14.42578125" customWidth="1"/>
    <col min="30" max="30" width="13.140625" customWidth="1"/>
    <col min="37" max="37" width="14" customWidth="1"/>
  </cols>
  <sheetData>
    <row r="1" spans="1:15" x14ac:dyDescent="0.25">
      <c r="A1" s="40"/>
    </row>
    <row r="2" spans="1:15" ht="15.75" thickBot="1" x14ac:dyDescent="0.3">
      <c r="A2" s="41" t="s">
        <v>0</v>
      </c>
    </row>
    <row r="3" spans="1:15" ht="15.75" thickBot="1" x14ac:dyDescent="0.3">
      <c r="A3" s="44">
        <v>1</v>
      </c>
      <c r="D3" s="16" t="s">
        <v>45</v>
      </c>
    </row>
    <row r="4" spans="1:15" s="33" customFormat="1" x14ac:dyDescent="0.25">
      <c r="A4" s="40"/>
      <c r="B4" s="33">
        <v>1600</v>
      </c>
      <c r="C4" s="20"/>
      <c r="D4" s="20"/>
      <c r="E4" s="20"/>
      <c r="F4" s="32"/>
      <c r="G4" s="20"/>
      <c r="H4" s="20"/>
      <c r="I4" s="20"/>
      <c r="J4" s="20"/>
      <c r="K4" s="20"/>
      <c r="L4" s="20"/>
      <c r="M4" s="20"/>
      <c r="N4" s="20"/>
      <c r="O4" s="20"/>
    </row>
    <row r="5" spans="1:15" s="27" customFormat="1" ht="15.75" thickBot="1" x14ac:dyDescent="0.3">
      <c r="A5" s="41"/>
      <c r="B5" s="27">
        <v>4000</v>
      </c>
      <c r="C5" s="12"/>
      <c r="D5" s="12"/>
      <c r="E5" s="12"/>
      <c r="F5" s="34"/>
      <c r="G5" s="12"/>
      <c r="H5" s="12"/>
      <c r="I5" s="12"/>
      <c r="J5" s="12"/>
      <c r="K5" s="12"/>
      <c r="L5" s="12"/>
      <c r="M5" s="12"/>
      <c r="N5" s="12"/>
      <c r="O5" s="12"/>
    </row>
    <row r="6" spans="1:15" s="27" customFormat="1" ht="15.75" thickBot="1" x14ac:dyDescent="0.3">
      <c r="A6" s="41"/>
      <c r="B6" s="27">
        <f>+B4/B5</f>
        <v>0.4</v>
      </c>
      <c r="D6" s="24"/>
      <c r="E6" s="20" t="s">
        <v>1</v>
      </c>
      <c r="F6" s="20" t="s">
        <v>4</v>
      </c>
      <c r="G6" s="21" t="s">
        <v>2</v>
      </c>
      <c r="H6" s="12"/>
      <c r="I6" s="12"/>
      <c r="J6" s="12"/>
      <c r="K6" s="12"/>
      <c r="L6" s="12"/>
      <c r="M6" s="12"/>
      <c r="N6" s="12"/>
      <c r="O6" s="12"/>
    </row>
    <row r="7" spans="1:15" s="27" customFormat="1" x14ac:dyDescent="0.25">
      <c r="A7" s="41"/>
      <c r="D7" s="11" t="s">
        <v>17</v>
      </c>
      <c r="E7" s="50">
        <f>E54</f>
        <v>0.8</v>
      </c>
      <c r="F7" s="50">
        <f>E56</f>
        <v>52</v>
      </c>
      <c r="G7" s="50">
        <f>F7*E7</f>
        <v>41.6</v>
      </c>
      <c r="H7" s="12"/>
      <c r="I7" s="12"/>
      <c r="J7" s="12"/>
      <c r="K7" s="12"/>
      <c r="L7" s="12"/>
      <c r="M7" s="12"/>
      <c r="N7" s="12"/>
      <c r="O7" s="12"/>
    </row>
    <row r="8" spans="1:15" s="27" customFormat="1" x14ac:dyDescent="0.25">
      <c r="A8" s="41"/>
      <c r="D8" s="11" t="s">
        <v>18</v>
      </c>
      <c r="E8" s="50">
        <f>+B6</f>
        <v>0.4</v>
      </c>
      <c r="F8" s="50">
        <f>Q56</f>
        <v>56</v>
      </c>
      <c r="G8" s="50">
        <f t="shared" ref="G8:G9" si="0">F8*E8</f>
        <v>22.400000000000002</v>
      </c>
      <c r="H8" s="12"/>
      <c r="I8" s="12"/>
      <c r="J8" s="12"/>
      <c r="K8" s="12"/>
      <c r="L8" s="12"/>
      <c r="M8" s="12"/>
      <c r="N8" s="12"/>
      <c r="O8" s="12"/>
    </row>
    <row r="9" spans="1:15" s="27" customFormat="1" x14ac:dyDescent="0.25">
      <c r="A9" s="41"/>
      <c r="D9" s="14" t="s">
        <v>19</v>
      </c>
      <c r="E9" s="50">
        <f>E8</f>
        <v>0.4</v>
      </c>
      <c r="F9" s="50">
        <v>15.625</v>
      </c>
      <c r="G9" s="50">
        <f t="shared" si="0"/>
        <v>6.25</v>
      </c>
      <c r="H9" s="12"/>
      <c r="I9" s="12"/>
      <c r="J9" s="12"/>
      <c r="K9" s="12"/>
      <c r="L9" s="12"/>
      <c r="M9" s="12"/>
      <c r="N9" s="12"/>
      <c r="O9" s="12"/>
    </row>
    <row r="10" spans="1:15" s="27" customFormat="1" ht="15.75" thickBot="1" x14ac:dyDescent="0.3">
      <c r="A10" s="4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27" customFormat="1" ht="15.75" thickBot="1" x14ac:dyDescent="0.3">
      <c r="A11" s="41"/>
      <c r="B11" s="27">
        <v>25000</v>
      </c>
      <c r="D11" s="12"/>
      <c r="E11" s="12"/>
      <c r="F11" s="24" t="s">
        <v>6</v>
      </c>
      <c r="G11" s="23">
        <f>SUM(G7:G9)</f>
        <v>70.25</v>
      </c>
      <c r="H11" s="12"/>
      <c r="I11" s="12"/>
      <c r="J11" s="12"/>
      <c r="K11" s="12"/>
      <c r="L11" s="12"/>
      <c r="M11" s="12"/>
      <c r="N11" s="12"/>
      <c r="O11" s="12"/>
    </row>
    <row r="12" spans="1:15" s="27" customFormat="1" x14ac:dyDescent="0.25">
      <c r="A12" s="41"/>
      <c r="B12" s="27">
        <v>1600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36" customFormat="1" ht="15.75" thickBot="1" x14ac:dyDescent="0.3">
      <c r="A13" s="42"/>
      <c r="B13" s="36">
        <f>+B11/B12</f>
        <v>15.625</v>
      </c>
      <c r="C13" s="17"/>
      <c r="D13" s="17"/>
      <c r="E13" s="17"/>
      <c r="F13" s="35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7" customFormat="1" x14ac:dyDescent="0.25">
      <c r="A14" s="41"/>
      <c r="C14" s="12"/>
      <c r="D14" s="12"/>
      <c r="E14" s="12"/>
      <c r="F14" s="34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27" customFormat="1" x14ac:dyDescent="0.25">
      <c r="A15" s="41"/>
      <c r="C15" s="12"/>
      <c r="D15" s="12"/>
      <c r="E15" s="12"/>
      <c r="F15" s="34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27" customFormat="1" x14ac:dyDescent="0.25">
      <c r="A16" s="41"/>
      <c r="C16" s="12"/>
      <c r="D16" s="12"/>
      <c r="E16" s="12"/>
      <c r="F16" s="34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27" customFormat="1" x14ac:dyDescent="0.25">
      <c r="A17" s="41"/>
      <c r="C17" s="12"/>
      <c r="D17" s="12"/>
      <c r="E17" s="12"/>
      <c r="F17" s="34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5.75" thickBot="1" x14ac:dyDescent="0.3">
      <c r="A18" s="45">
        <v>2</v>
      </c>
    </row>
    <row r="19" spans="1:15" s="33" customFormat="1" ht="15.75" thickBot="1" x14ac:dyDescent="0.3">
      <c r="A19" s="40"/>
      <c r="C19" s="20"/>
      <c r="D19" s="20"/>
      <c r="E19" s="20"/>
      <c r="F19" s="32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27" customFormat="1" ht="15.75" thickBot="1" x14ac:dyDescent="0.3">
      <c r="A20" s="41"/>
      <c r="C20" s="5" t="s">
        <v>20</v>
      </c>
      <c r="D20" s="24" t="s">
        <v>1</v>
      </c>
      <c r="E20" s="22" t="s">
        <v>4</v>
      </c>
      <c r="F20" s="43" t="s">
        <v>2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s="27" customFormat="1" ht="15.75" thickTop="1" x14ac:dyDescent="0.25">
      <c r="A21" s="41"/>
      <c r="C21" s="11" t="s">
        <v>17</v>
      </c>
      <c r="D21" s="46">
        <v>3000</v>
      </c>
      <c r="E21" s="20">
        <f>D56</f>
        <v>53</v>
      </c>
      <c r="F21" s="40">
        <f>E21*D21</f>
        <v>159000</v>
      </c>
      <c r="G21" s="12"/>
      <c r="H21" s="12"/>
      <c r="I21" s="12"/>
      <c r="J21" s="12"/>
      <c r="K21" s="12"/>
      <c r="L21" s="12"/>
      <c r="M21" s="12"/>
      <c r="N21" s="12"/>
      <c r="O21" s="12"/>
    </row>
    <row r="22" spans="1:15" s="27" customFormat="1" x14ac:dyDescent="0.25">
      <c r="A22" s="41"/>
      <c r="C22" s="11" t="s">
        <v>18</v>
      </c>
      <c r="D22" s="47">
        <v>1400</v>
      </c>
      <c r="E22" s="12">
        <v>57</v>
      </c>
      <c r="F22" s="41">
        <f>E22*D22</f>
        <v>79800</v>
      </c>
      <c r="G22" s="12"/>
      <c r="H22" s="12"/>
      <c r="I22" s="12"/>
      <c r="J22" s="12"/>
      <c r="K22" s="12"/>
      <c r="L22" s="12"/>
      <c r="M22" s="12"/>
      <c r="N22" s="12"/>
      <c r="O22" s="12"/>
    </row>
    <row r="23" spans="1:15" s="27" customFormat="1" ht="15.75" thickBot="1" x14ac:dyDescent="0.3">
      <c r="A23" s="41"/>
      <c r="C23" s="14" t="s">
        <v>19</v>
      </c>
      <c r="D23" s="48">
        <v>1400</v>
      </c>
      <c r="E23" s="17">
        <f>F23/D23</f>
        <v>16.071428571428573</v>
      </c>
      <c r="F23" s="42">
        <v>22500</v>
      </c>
      <c r="G23" s="12"/>
      <c r="H23" s="12"/>
      <c r="I23" s="12"/>
      <c r="J23" s="12"/>
      <c r="K23" s="12"/>
      <c r="L23" s="12"/>
      <c r="M23" s="12"/>
      <c r="N23" s="12"/>
      <c r="O23" s="12"/>
    </row>
    <row r="24" spans="1:15" s="27" customFormat="1" ht="15.75" thickBot="1" x14ac:dyDescent="0.3">
      <c r="A24" s="41"/>
      <c r="C24" s="12"/>
      <c r="D24" s="12"/>
      <c r="E24" s="12"/>
      <c r="F24" s="43">
        <f>SUM(F21:F23)</f>
        <v>261300</v>
      </c>
      <c r="G24" s="12"/>
      <c r="H24" s="12"/>
      <c r="I24" s="12"/>
      <c r="J24" s="12"/>
      <c r="K24" s="12">
        <v>833</v>
      </c>
      <c r="L24" s="12"/>
      <c r="M24" s="12"/>
      <c r="N24" s="12"/>
      <c r="O24" s="12"/>
    </row>
    <row r="25" spans="1:15" s="27" customFormat="1" ht="15.75" thickBot="1" x14ac:dyDescent="0.3">
      <c r="A25" s="4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27" customFormat="1" ht="15.75" thickBot="1" x14ac:dyDescent="0.3">
      <c r="A26" s="41"/>
      <c r="C26" s="5" t="s">
        <v>21</v>
      </c>
      <c r="D26" s="24" t="s">
        <v>1</v>
      </c>
      <c r="E26" s="22" t="s">
        <v>4</v>
      </c>
      <c r="F26" s="43" t="s">
        <v>2</v>
      </c>
      <c r="G26" s="12"/>
      <c r="H26" s="12"/>
      <c r="I26" s="12"/>
      <c r="J26" s="12"/>
      <c r="K26" s="12">
        <v>50</v>
      </c>
      <c r="L26" s="12"/>
      <c r="M26" s="12"/>
      <c r="N26" s="12"/>
      <c r="O26" s="12"/>
    </row>
    <row r="27" spans="1:15" s="27" customFormat="1" ht="15.75" thickTop="1" x14ac:dyDescent="0.25">
      <c r="A27" s="41"/>
      <c r="C27" s="11" t="s">
        <v>17</v>
      </c>
      <c r="D27" s="46">
        <v>3200</v>
      </c>
      <c r="E27" s="20">
        <v>52</v>
      </c>
      <c r="F27" s="40">
        <f>E27*D27</f>
        <v>166400</v>
      </c>
      <c r="G27" s="12"/>
      <c r="H27" s="12"/>
      <c r="I27" s="12"/>
      <c r="J27" s="12"/>
      <c r="K27" s="12"/>
      <c r="L27" s="12"/>
      <c r="M27" s="12"/>
      <c r="N27" s="12"/>
      <c r="O27" s="12"/>
    </row>
    <row r="28" spans="1:15" s="27" customFormat="1" x14ac:dyDescent="0.25">
      <c r="A28" s="41"/>
      <c r="C28" s="11" t="s">
        <v>18</v>
      </c>
      <c r="D28" s="47">
        <v>1600</v>
      </c>
      <c r="E28" s="12">
        <v>56</v>
      </c>
      <c r="F28" s="41">
        <f>E28*D28</f>
        <v>89600</v>
      </c>
      <c r="G28" s="12"/>
      <c r="H28" s="12"/>
      <c r="I28" s="12"/>
      <c r="J28" s="12"/>
      <c r="K28" s="12">
        <f>+K24/K26</f>
        <v>16.66</v>
      </c>
      <c r="L28" s="12">
        <v>360</v>
      </c>
      <c r="M28" s="12">
        <f>+L28*K28</f>
        <v>5997.6</v>
      </c>
      <c r="N28" s="12"/>
      <c r="O28" s="12"/>
    </row>
    <row r="29" spans="1:15" s="27" customFormat="1" ht="15.75" thickBot="1" x14ac:dyDescent="0.3">
      <c r="A29" s="41"/>
      <c r="C29" s="14" t="s">
        <v>19</v>
      </c>
      <c r="D29" s="48">
        <v>1600</v>
      </c>
      <c r="E29" s="17">
        <v>15.625</v>
      </c>
      <c r="F29" s="42">
        <f>E29*D29</f>
        <v>25000</v>
      </c>
      <c r="G29" s="12"/>
      <c r="H29" s="12"/>
      <c r="I29" s="12"/>
      <c r="J29" s="12"/>
      <c r="K29" s="12"/>
      <c r="L29" s="12"/>
      <c r="M29" s="12"/>
      <c r="N29" s="12"/>
      <c r="O29" s="12"/>
    </row>
    <row r="30" spans="1:15" s="27" customFormat="1" ht="15.75" thickBot="1" x14ac:dyDescent="0.3">
      <c r="A30" s="41"/>
      <c r="C30" s="12"/>
      <c r="D30" s="12"/>
      <c r="E30" s="12"/>
      <c r="F30" s="43">
        <f>SUM(F27:F29)</f>
        <v>281000</v>
      </c>
      <c r="G30" s="12"/>
      <c r="H30" s="12"/>
      <c r="I30" s="12"/>
      <c r="J30" s="12"/>
      <c r="K30" s="12"/>
      <c r="L30" s="12"/>
      <c r="M30" s="12"/>
      <c r="N30" s="12"/>
      <c r="O30" s="12"/>
    </row>
    <row r="31" spans="1:15" s="27" customFormat="1" x14ac:dyDescent="0.25">
      <c r="A31" s="41"/>
      <c r="C31" s="12"/>
      <c r="D31" s="12"/>
      <c r="E31" s="12"/>
      <c r="F31" s="12"/>
      <c r="G31" s="12"/>
      <c r="H31" s="12"/>
      <c r="I31" s="12"/>
      <c r="J31" s="12"/>
      <c r="K31" s="12">
        <v>6000</v>
      </c>
      <c r="L31" s="12">
        <f>+K31/L28</f>
        <v>16.666666666666668</v>
      </c>
      <c r="M31" s="12"/>
      <c r="N31" s="12"/>
      <c r="O31" s="12"/>
    </row>
    <row r="32" spans="1:15" s="27" customFormat="1" x14ac:dyDescent="0.25">
      <c r="A32" s="4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26" s="27" customFormat="1" ht="15.75" thickBot="1" x14ac:dyDescent="0.3">
      <c r="A33" s="41"/>
      <c r="C33" s="37" t="s">
        <v>22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26" s="27" customFormat="1" ht="15.75" thickBot="1" x14ac:dyDescent="0.3">
      <c r="A34" s="41"/>
      <c r="C34" s="12"/>
      <c r="D34" s="12"/>
      <c r="E34" s="12"/>
      <c r="F34" s="43" t="s">
        <v>2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26" s="27" customFormat="1" x14ac:dyDescent="0.25">
      <c r="A35" s="41"/>
      <c r="C35" s="46" t="s">
        <v>17</v>
      </c>
      <c r="D35" s="20"/>
      <c r="E35" s="21"/>
      <c r="F35" s="45">
        <f>+F21-F27</f>
        <v>-7400</v>
      </c>
      <c r="G35" s="12" t="s">
        <v>42</v>
      </c>
      <c r="H35" s="12"/>
      <c r="I35" s="12"/>
      <c r="J35" s="12"/>
      <c r="K35" s="12"/>
      <c r="L35" s="12"/>
      <c r="M35" s="12"/>
      <c r="N35" s="12"/>
      <c r="O35" s="12"/>
    </row>
    <row r="36" spans="1:26" s="27" customFormat="1" x14ac:dyDescent="0.25">
      <c r="A36" s="41"/>
      <c r="C36" s="47" t="s">
        <v>18</v>
      </c>
      <c r="D36" s="12"/>
      <c r="E36" s="19"/>
      <c r="F36" s="41">
        <f>+F22-F28</f>
        <v>-9800</v>
      </c>
      <c r="G36" s="12" t="s">
        <v>42</v>
      </c>
      <c r="H36" s="12"/>
      <c r="I36" s="12"/>
      <c r="J36" s="12"/>
      <c r="K36" s="12"/>
      <c r="L36" s="12"/>
      <c r="M36" s="12"/>
      <c r="N36" s="12"/>
      <c r="O36" s="12"/>
    </row>
    <row r="37" spans="1:26" s="27" customFormat="1" ht="15.75" thickBot="1" x14ac:dyDescent="0.3">
      <c r="A37" s="41"/>
      <c r="C37" s="48" t="s">
        <v>19</v>
      </c>
      <c r="D37" s="17"/>
      <c r="E37" s="18"/>
      <c r="F37" s="49">
        <f>+F23-F29</f>
        <v>-2500</v>
      </c>
      <c r="G37" s="12" t="s">
        <v>42</v>
      </c>
      <c r="H37" s="12"/>
      <c r="I37" s="12"/>
      <c r="J37" s="12"/>
      <c r="K37" s="12"/>
      <c r="L37" s="12"/>
      <c r="M37" s="12"/>
      <c r="N37" s="12"/>
      <c r="O37" s="12"/>
    </row>
    <row r="38" spans="1:26" s="27" customFormat="1" ht="15.75" thickBot="1" x14ac:dyDescent="0.3">
      <c r="A38" s="41"/>
      <c r="C38" s="12"/>
      <c r="D38" s="12"/>
      <c r="E38" s="12"/>
      <c r="F38" s="42">
        <f>F37+F36+F35</f>
        <v>-19700</v>
      </c>
      <c r="G38" s="12" t="s">
        <v>42</v>
      </c>
      <c r="H38" s="12"/>
      <c r="I38" s="12"/>
      <c r="J38" s="12"/>
      <c r="K38" s="12"/>
      <c r="L38" s="12"/>
      <c r="M38" s="12"/>
      <c r="N38" s="12"/>
      <c r="O38" s="12"/>
    </row>
    <row r="39" spans="1:26" s="27" customFormat="1" x14ac:dyDescent="0.25">
      <c r="A39" s="4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26" s="27" customFormat="1" x14ac:dyDescent="0.25">
      <c r="A40" s="41"/>
      <c r="C40" s="12"/>
      <c r="D40" s="12"/>
      <c r="E40" s="12"/>
      <c r="F40" s="34"/>
      <c r="G40" s="12"/>
      <c r="H40" s="12"/>
      <c r="I40" s="12"/>
      <c r="J40" s="12"/>
      <c r="K40" s="12"/>
      <c r="L40" s="12"/>
      <c r="M40" s="12"/>
      <c r="N40" s="12"/>
      <c r="O40" s="12"/>
    </row>
    <row r="41" spans="1:26" s="36" customFormat="1" ht="15.75" thickBot="1" x14ac:dyDescent="0.3">
      <c r="A41" s="42"/>
      <c r="C41" s="17"/>
      <c r="D41" s="17"/>
      <c r="E41" s="17"/>
      <c r="F41" s="35"/>
      <c r="G41" s="17"/>
      <c r="H41" s="17"/>
      <c r="I41" s="17"/>
      <c r="J41" s="17"/>
      <c r="K41" s="17"/>
      <c r="L41" s="17"/>
      <c r="M41" s="17"/>
      <c r="N41" s="17"/>
      <c r="O41" s="17"/>
    </row>
    <row r="42" spans="1:26" s="39" customFormat="1" ht="15.75" thickBot="1" x14ac:dyDescent="0.3">
      <c r="A42" s="44">
        <v>3</v>
      </c>
      <c r="C42" s="22"/>
      <c r="D42" s="22"/>
      <c r="E42" s="22"/>
      <c r="F42" s="38"/>
      <c r="G42" s="22"/>
      <c r="H42" s="22"/>
      <c r="I42" s="22"/>
      <c r="J42" s="22"/>
      <c r="K42" s="22"/>
      <c r="L42" s="22"/>
      <c r="M42" s="22"/>
      <c r="N42" s="22"/>
      <c r="O42" s="22"/>
    </row>
    <row r="47" spans="1:26" x14ac:dyDescent="0.25">
      <c r="C47" s="4" t="s">
        <v>8</v>
      </c>
      <c r="D47" s="25" t="s">
        <v>9</v>
      </c>
      <c r="O47" s="4" t="s">
        <v>8</v>
      </c>
      <c r="P47" s="25" t="s">
        <v>18</v>
      </c>
      <c r="Q47" s="4"/>
      <c r="R47" s="16"/>
      <c r="V47" s="4" t="s">
        <v>8</v>
      </c>
      <c r="W47" s="25" t="s">
        <v>23</v>
      </c>
      <c r="X47" s="4"/>
      <c r="Y47" s="16"/>
      <c r="Z47" s="16"/>
    </row>
    <row r="48" spans="1:26" x14ac:dyDescent="0.25">
      <c r="P48" s="4"/>
      <c r="Q48" s="4"/>
      <c r="R48" s="16"/>
      <c r="V48" s="4"/>
      <c r="W48" s="4"/>
      <c r="X48" s="4"/>
      <c r="Y48" s="16"/>
      <c r="Z48" s="16"/>
    </row>
    <row r="49" spans="2:29" x14ac:dyDescent="0.25">
      <c r="P49" s="4"/>
      <c r="Q49" s="4"/>
      <c r="R49" s="16"/>
      <c r="V49" s="4"/>
      <c r="W49" s="4"/>
      <c r="X49" s="4"/>
      <c r="Y49" s="16"/>
      <c r="Z49" s="16"/>
    </row>
    <row r="50" spans="2:29" x14ac:dyDescent="0.25">
      <c r="C50" s="9"/>
      <c r="D50" s="6" t="s">
        <v>48</v>
      </c>
      <c r="E50" s="10" t="s">
        <v>49</v>
      </c>
      <c r="O50" s="9"/>
      <c r="P50" s="6" t="s">
        <v>10</v>
      </c>
      <c r="Q50" s="10" t="s">
        <v>7</v>
      </c>
      <c r="R50" s="16"/>
      <c r="V50" s="9"/>
      <c r="W50" s="6" t="s">
        <v>10</v>
      </c>
      <c r="X50" s="10" t="s">
        <v>7</v>
      </c>
      <c r="Y50" s="16"/>
      <c r="Z50" s="16"/>
    </row>
    <row r="51" spans="2:29" x14ac:dyDescent="0.25">
      <c r="C51" s="9"/>
      <c r="D51" s="6"/>
      <c r="E51" s="10"/>
      <c r="O51" s="9"/>
      <c r="P51" s="6"/>
      <c r="Q51" s="10"/>
      <c r="R51" s="16"/>
      <c r="V51" s="9"/>
      <c r="W51" s="6"/>
      <c r="X51" s="10"/>
      <c r="Y51" s="16"/>
      <c r="Z51" s="16"/>
    </row>
    <row r="52" spans="2:29" x14ac:dyDescent="0.25">
      <c r="C52" s="14" t="s">
        <v>7</v>
      </c>
      <c r="D52" s="8">
        <v>3400</v>
      </c>
      <c r="E52" s="15">
        <v>4000</v>
      </c>
      <c r="F52" s="16" t="s">
        <v>12</v>
      </c>
      <c r="O52" s="14" t="s">
        <v>7</v>
      </c>
      <c r="P52" s="8">
        <v>3400</v>
      </c>
      <c r="Q52" s="15">
        <v>4000</v>
      </c>
      <c r="R52" s="16" t="s">
        <v>12</v>
      </c>
      <c r="V52" s="14" t="s">
        <v>7</v>
      </c>
      <c r="W52" s="8">
        <v>3400</v>
      </c>
      <c r="X52" s="15">
        <v>4000</v>
      </c>
      <c r="Y52" s="16" t="s">
        <v>12</v>
      </c>
      <c r="Z52" s="16"/>
    </row>
    <row r="53" spans="2:29" x14ac:dyDescent="0.25">
      <c r="C53" s="9"/>
      <c r="D53" s="6"/>
      <c r="E53" s="10"/>
      <c r="O53" s="9"/>
      <c r="P53" s="6"/>
      <c r="Q53" s="10"/>
      <c r="R53" s="16"/>
      <c r="V53" s="9"/>
      <c r="W53" s="6"/>
      <c r="X53" s="10"/>
      <c r="Y53" s="16"/>
      <c r="Z53" s="16"/>
    </row>
    <row r="54" spans="2:29" x14ac:dyDescent="0.25">
      <c r="C54" s="11" t="s">
        <v>10</v>
      </c>
      <c r="D54" s="7">
        <f>3000/D52</f>
        <v>0.88235294117647056</v>
      </c>
      <c r="E54" s="13">
        <f>3200/E52</f>
        <v>0.8</v>
      </c>
      <c r="F54" s="16" t="s">
        <v>14</v>
      </c>
      <c r="O54" s="11" t="s">
        <v>10</v>
      </c>
      <c r="P54" s="7">
        <f>1400/P52</f>
        <v>0.41176470588235292</v>
      </c>
      <c r="Q54" s="13">
        <f>1600/Q52</f>
        <v>0.4</v>
      </c>
      <c r="R54" s="16" t="s">
        <v>15</v>
      </c>
      <c r="V54" s="11" t="s">
        <v>10</v>
      </c>
      <c r="W54" s="7">
        <v>0.41176470588235292</v>
      </c>
      <c r="X54" s="13">
        <v>0.4</v>
      </c>
      <c r="Y54" s="16" t="s">
        <v>15</v>
      </c>
      <c r="Z54" s="16"/>
    </row>
    <row r="55" spans="2:29" x14ac:dyDescent="0.25">
      <c r="C55" s="14"/>
      <c r="D55" s="8"/>
      <c r="E55" s="15"/>
      <c r="O55" s="14"/>
      <c r="P55" s="8"/>
      <c r="Q55" s="15"/>
      <c r="R55" s="16"/>
      <c r="V55" s="14"/>
      <c r="W55" s="8"/>
      <c r="X55" s="15"/>
      <c r="Y55" s="16"/>
      <c r="Z55" s="16"/>
    </row>
    <row r="56" spans="2:29" x14ac:dyDescent="0.25">
      <c r="C56" s="11" t="s">
        <v>11</v>
      </c>
      <c r="D56" s="7">
        <v>53</v>
      </c>
      <c r="E56" s="13">
        <v>52</v>
      </c>
      <c r="F56" s="16" t="s">
        <v>13</v>
      </c>
      <c r="O56" s="11" t="s">
        <v>11</v>
      </c>
      <c r="P56" s="7">
        <v>57</v>
      </c>
      <c r="Q56" s="13">
        <v>56</v>
      </c>
      <c r="R56" s="16" t="s">
        <v>16</v>
      </c>
      <c r="V56" s="11" t="s">
        <v>11</v>
      </c>
      <c r="W56" s="7">
        <f>22500/1400</f>
        <v>16.071428571428573</v>
      </c>
      <c r="X56" s="13">
        <f>25000/1600</f>
        <v>15.625</v>
      </c>
      <c r="Y56" s="16" t="s">
        <v>16</v>
      </c>
      <c r="Z56" s="16"/>
    </row>
    <row r="57" spans="2:29" x14ac:dyDescent="0.25">
      <c r="C57" s="14"/>
      <c r="D57" s="8"/>
      <c r="E57" s="15"/>
      <c r="O57" s="14"/>
      <c r="P57" s="8"/>
      <c r="Q57" s="15"/>
      <c r="R57" s="16"/>
      <c r="V57" s="14"/>
      <c r="W57" s="8"/>
      <c r="X57" s="15"/>
      <c r="Y57" s="16"/>
      <c r="Z57" s="16"/>
    </row>
    <row r="59" spans="2:29" x14ac:dyDescent="0.25">
      <c r="X59" t="s">
        <v>24</v>
      </c>
      <c r="Y59">
        <f>8000/1600</f>
        <v>5</v>
      </c>
      <c r="Z59" s="56" t="s">
        <v>50</v>
      </c>
    </row>
    <row r="60" spans="2:29" ht="15.75" thickBot="1" x14ac:dyDescent="0.3">
      <c r="B60" t="s">
        <v>29</v>
      </c>
      <c r="C60" s="58">
        <f>+D52*D54*D56</f>
        <v>159000</v>
      </c>
      <c r="D60" s="58"/>
      <c r="E60" s="58"/>
      <c r="N60" t="s">
        <v>29</v>
      </c>
      <c r="O60" s="4">
        <f>+P52*P54*P56</f>
        <v>79800</v>
      </c>
      <c r="P60" s="4"/>
      <c r="Q60" s="4"/>
      <c r="R60" s="16"/>
      <c r="S60" s="4"/>
      <c r="T60" s="4"/>
      <c r="U60" s="4"/>
      <c r="X60" t="s">
        <v>25</v>
      </c>
      <c r="Y60">
        <f>(25000-8000)/1600</f>
        <v>10.625</v>
      </c>
      <c r="Z60" s="56" t="s">
        <v>51</v>
      </c>
    </row>
    <row r="61" spans="2:29" x14ac:dyDescent="0.25">
      <c r="C61" s="58"/>
      <c r="D61" s="58"/>
      <c r="E61" s="58">
        <f>C60-C62</f>
        <v>3000</v>
      </c>
      <c r="F61" s="16" t="s">
        <v>27</v>
      </c>
      <c r="N61"/>
      <c r="P61" s="4"/>
      <c r="Q61" s="46">
        <f>O60-O62</f>
        <v>1400</v>
      </c>
      <c r="R61" s="32" t="s">
        <v>27</v>
      </c>
      <c r="S61" s="21"/>
      <c r="T61" s="4"/>
      <c r="U61" s="4"/>
    </row>
    <row r="62" spans="2:29" ht="15.75" thickBot="1" x14ac:dyDescent="0.3">
      <c r="B62" t="s">
        <v>30</v>
      </c>
      <c r="C62" s="58">
        <f>D52*D54*E56</f>
        <v>156000</v>
      </c>
      <c r="D62" s="58"/>
      <c r="E62" s="58"/>
      <c r="N62" t="s">
        <v>30</v>
      </c>
      <c r="O62" s="4">
        <f>P52*P54*Q56</f>
        <v>78400</v>
      </c>
      <c r="P62" s="4"/>
      <c r="Q62" s="47"/>
      <c r="R62" s="34"/>
      <c r="S62" s="19"/>
      <c r="T62" s="4">
        <f>Q61+Q64</f>
        <v>3640</v>
      </c>
      <c r="U62" s="4"/>
    </row>
    <row r="63" spans="2:29" x14ac:dyDescent="0.25">
      <c r="C63" s="58"/>
      <c r="D63" s="58"/>
      <c r="E63" s="58"/>
      <c r="N63"/>
      <c r="P63" s="4"/>
      <c r="Q63" s="47"/>
      <c r="R63" s="34"/>
      <c r="S63" s="19"/>
      <c r="T63" s="4" t="s">
        <v>40</v>
      </c>
      <c r="U63" s="4"/>
      <c r="Z63" s="27"/>
      <c r="AB63" s="62" t="s">
        <v>26</v>
      </c>
      <c r="AC63" s="51"/>
    </row>
    <row r="64" spans="2:29" ht="15.75" thickBot="1" x14ac:dyDescent="0.3">
      <c r="B64" t="s">
        <v>31</v>
      </c>
      <c r="C64" s="58">
        <f>D52*E54*E56</f>
        <v>141440</v>
      </c>
      <c r="D64" s="58"/>
      <c r="E64" s="58">
        <f>C62-C64</f>
        <v>14560</v>
      </c>
      <c r="F64" s="16" t="s">
        <v>28</v>
      </c>
      <c r="N64" t="s">
        <v>31</v>
      </c>
      <c r="O64" s="4">
        <f>P52*Q54*Q56</f>
        <v>76160</v>
      </c>
      <c r="P64" s="4"/>
      <c r="Q64" s="48">
        <f>O62-O64</f>
        <v>2240</v>
      </c>
      <c r="R64" s="35" t="s">
        <v>28</v>
      </c>
      <c r="S64" s="18"/>
      <c r="T64" s="4"/>
      <c r="U64" s="4"/>
      <c r="Z64" s="27"/>
      <c r="AB64" s="53" t="s">
        <v>3</v>
      </c>
      <c r="AC64" s="52">
        <f>+Y60*1400</f>
        <v>14875</v>
      </c>
    </row>
    <row r="65" spans="2:37" ht="15.75" thickBot="1" x14ac:dyDescent="0.3">
      <c r="C65" s="58"/>
      <c r="D65" s="58"/>
      <c r="E65" s="58"/>
      <c r="N65"/>
      <c r="P65" s="4"/>
      <c r="Q65" s="4"/>
      <c r="R65" s="16"/>
      <c r="S65" s="4"/>
      <c r="T65" s="4"/>
      <c r="U65" s="4"/>
      <c r="Z65" s="27"/>
      <c r="AB65" s="53" t="s">
        <v>5</v>
      </c>
      <c r="AC65" s="63">
        <f>Y59*1600</f>
        <v>8000</v>
      </c>
    </row>
    <row r="66" spans="2:37" ht="15.75" thickTop="1" x14ac:dyDescent="0.25">
      <c r="B66" t="s">
        <v>32</v>
      </c>
      <c r="C66" s="58">
        <f>E52*E54*E56</f>
        <v>166400</v>
      </c>
      <c r="D66" s="58"/>
      <c r="E66" s="58"/>
      <c r="N66" t="s">
        <v>32</v>
      </c>
      <c r="O66" s="4">
        <f>Q52*Q54*Q56</f>
        <v>89600</v>
      </c>
      <c r="P66" s="4"/>
      <c r="Q66" s="4"/>
      <c r="R66" s="16"/>
      <c r="S66" s="4"/>
      <c r="T66" s="4"/>
      <c r="U66" s="4"/>
      <c r="Z66" s="27"/>
      <c r="AB66" s="53"/>
      <c r="AC66" s="64">
        <f>AC65+AC64</f>
        <v>22875</v>
      </c>
    </row>
    <row r="67" spans="2:37" ht="15.75" thickBot="1" x14ac:dyDescent="0.3">
      <c r="C67" s="58"/>
      <c r="D67" s="58"/>
      <c r="E67" s="59">
        <f>C64-C66</f>
        <v>-24960</v>
      </c>
      <c r="F67" s="16" t="s">
        <v>33</v>
      </c>
      <c r="N67"/>
      <c r="P67" s="4"/>
      <c r="Q67" s="5">
        <f>O64-O66</f>
        <v>-13440</v>
      </c>
      <c r="R67" s="16" t="s">
        <v>33</v>
      </c>
      <c r="S67" s="4"/>
      <c r="T67" s="4"/>
      <c r="U67" s="4"/>
      <c r="Z67" s="27"/>
      <c r="AB67" s="53"/>
      <c r="AC67" s="52"/>
    </row>
    <row r="68" spans="2:37" ht="16.5" thickTop="1" thickBot="1" x14ac:dyDescent="0.3">
      <c r="C68" s="58"/>
      <c r="D68" s="58"/>
      <c r="E68" s="58"/>
      <c r="N68"/>
      <c r="P68" s="4"/>
      <c r="Q68" s="4"/>
      <c r="R68" s="16"/>
      <c r="S68" s="4"/>
      <c r="T68" s="4"/>
      <c r="U68" s="46"/>
      <c r="V68" s="33"/>
      <c r="W68" s="33"/>
      <c r="X68" s="33"/>
      <c r="Y68" s="33"/>
      <c r="Z68" s="33"/>
      <c r="AA68" s="33"/>
      <c r="AB68" s="69" t="s">
        <v>46</v>
      </c>
      <c r="AC68" s="70">
        <f>W69-AC66</f>
        <v>-374.99999999999636</v>
      </c>
      <c r="AD68" s="71" t="s">
        <v>38</v>
      </c>
      <c r="AE68" s="51" t="s">
        <v>42</v>
      </c>
      <c r="AF68" s="65" t="s">
        <v>52</v>
      </c>
      <c r="AG68" s="65" t="s">
        <v>58</v>
      </c>
      <c r="AH68" s="39"/>
      <c r="AI68" s="39"/>
      <c r="AJ68" s="39" t="s">
        <v>56</v>
      </c>
      <c r="AK68" s="66"/>
    </row>
    <row r="69" spans="2:37" ht="15.75" thickBot="1" x14ac:dyDescent="0.3">
      <c r="B69" t="s">
        <v>55</v>
      </c>
      <c r="C69" s="58">
        <f>C60-C66</f>
        <v>-7400</v>
      </c>
      <c r="D69" s="58"/>
      <c r="E69" s="60">
        <f>C60-C66</f>
        <v>-7400</v>
      </c>
      <c r="F69" s="16" t="s">
        <v>22</v>
      </c>
      <c r="N69"/>
      <c r="P69" s="4"/>
      <c r="Q69" s="25">
        <f>O60-O66</f>
        <v>-9800</v>
      </c>
      <c r="R69" s="16" t="s">
        <v>44</v>
      </c>
      <c r="S69" s="4"/>
      <c r="T69" s="4"/>
      <c r="U69" s="47"/>
      <c r="V69" s="1" t="s">
        <v>29</v>
      </c>
      <c r="W69" s="2">
        <f>W52*W54*W56</f>
        <v>22500.000000000004</v>
      </c>
      <c r="X69" s="27"/>
      <c r="Y69" s="27"/>
      <c r="Z69" s="27"/>
      <c r="AA69" s="27"/>
      <c r="AB69" s="53"/>
      <c r="AC69" s="27"/>
      <c r="AD69" s="27"/>
      <c r="AE69" s="52"/>
    </row>
    <row r="70" spans="2:37" ht="15.75" thickBot="1" x14ac:dyDescent="0.3">
      <c r="U70" s="53"/>
      <c r="V70" s="27"/>
      <c r="W70" s="27"/>
      <c r="X70" s="27"/>
      <c r="Y70" s="1">
        <f>W69-W71</f>
        <v>625.00000000000364</v>
      </c>
      <c r="Z70" s="3" t="s">
        <v>34</v>
      </c>
      <c r="AA70" s="27" t="s">
        <v>40</v>
      </c>
      <c r="AB70" s="72" t="s">
        <v>47</v>
      </c>
      <c r="AC70" s="73">
        <f>AC66-W71</f>
        <v>1000</v>
      </c>
      <c r="AD70" s="74" t="s">
        <v>39</v>
      </c>
      <c r="AE70" s="55" t="s">
        <v>40</v>
      </c>
      <c r="AF70" s="68" t="s">
        <v>53</v>
      </c>
      <c r="AG70" s="33"/>
      <c r="AH70" s="33"/>
      <c r="AI70" s="33"/>
      <c r="AJ70" s="33"/>
      <c r="AK70" s="51"/>
    </row>
    <row r="71" spans="2:37" x14ac:dyDescent="0.25">
      <c r="U71" s="53"/>
      <c r="V71" s="1" t="s">
        <v>30</v>
      </c>
      <c r="W71" s="2">
        <f>W52*W54*X56</f>
        <v>21875</v>
      </c>
      <c r="X71" s="27"/>
      <c r="Y71" s="27"/>
      <c r="Z71" s="27"/>
      <c r="AA71" s="27"/>
      <c r="AB71" s="27"/>
      <c r="AC71" s="27"/>
      <c r="AD71" s="27"/>
      <c r="AE71" s="52"/>
      <c r="AF71" s="53"/>
      <c r="AG71" s="27" t="s">
        <v>57</v>
      </c>
      <c r="AH71" s="61" t="s">
        <v>54</v>
      </c>
      <c r="AI71" s="61"/>
      <c r="AJ71" s="61"/>
      <c r="AK71" s="67"/>
    </row>
    <row r="72" spans="2:37" x14ac:dyDescent="0.25">
      <c r="U72" s="53"/>
      <c r="V72" s="27"/>
      <c r="W72" s="27"/>
      <c r="X72" s="27"/>
      <c r="Y72" s="1">
        <f>W71-W73</f>
        <v>625</v>
      </c>
      <c r="Z72" s="2" t="s">
        <v>35</v>
      </c>
      <c r="AA72" s="27" t="s">
        <v>41</v>
      </c>
      <c r="AB72" s="27"/>
      <c r="AC72" s="27"/>
      <c r="AD72" s="27"/>
      <c r="AE72" s="52"/>
      <c r="AF72" s="53"/>
      <c r="AG72" s="27"/>
      <c r="AH72" s="27"/>
      <c r="AI72" s="27"/>
      <c r="AJ72" s="27"/>
      <c r="AK72" s="52"/>
    </row>
    <row r="73" spans="2:37" x14ac:dyDescent="0.25">
      <c r="U73" s="53"/>
      <c r="V73" s="1" t="s">
        <v>31</v>
      </c>
      <c r="W73" s="2">
        <f>W52*X54*X56</f>
        <v>21250</v>
      </c>
      <c r="X73" s="27"/>
      <c r="Y73" s="27"/>
      <c r="Z73" s="27"/>
      <c r="AA73" s="27"/>
      <c r="AB73" s="27"/>
      <c r="AC73" s="27"/>
      <c r="AD73" s="27"/>
      <c r="AE73" s="52"/>
      <c r="AF73" s="53"/>
      <c r="AG73" s="57" t="s">
        <v>60</v>
      </c>
      <c r="AH73" s="57"/>
      <c r="AI73" s="57"/>
      <c r="AJ73" s="57"/>
      <c r="AK73" s="52"/>
    </row>
    <row r="74" spans="2:37" ht="15.75" thickBot="1" x14ac:dyDescent="0.3">
      <c r="U74" s="53"/>
      <c r="V74" s="27"/>
      <c r="W74" s="27"/>
      <c r="X74" s="27"/>
      <c r="Y74" s="27"/>
      <c r="Z74" s="27"/>
      <c r="AA74" s="27"/>
      <c r="AB74" s="27"/>
      <c r="AC74" s="27"/>
      <c r="AD74" s="27"/>
      <c r="AE74" s="52"/>
      <c r="AF74" s="54"/>
      <c r="AG74" s="36"/>
      <c r="AH74" s="36"/>
      <c r="AI74" s="36"/>
      <c r="AJ74" s="36" t="s">
        <v>59</v>
      </c>
      <c r="AK74" s="55"/>
    </row>
    <row r="75" spans="2:37" x14ac:dyDescent="0.25">
      <c r="U75" s="53"/>
      <c r="V75" s="1" t="s">
        <v>32</v>
      </c>
      <c r="W75" s="2">
        <f>X52*X54*X56</f>
        <v>25000</v>
      </c>
      <c r="X75" s="27"/>
      <c r="Y75" s="1">
        <f>W73-W75</f>
        <v>-3750</v>
      </c>
      <c r="Z75" s="2" t="s">
        <v>36</v>
      </c>
      <c r="AA75" s="27" t="s">
        <v>42</v>
      </c>
      <c r="AB75" s="27"/>
      <c r="AC75" s="27"/>
      <c r="AD75" s="27"/>
      <c r="AE75" s="52"/>
    </row>
    <row r="76" spans="2:37" x14ac:dyDescent="0.25">
      <c r="U76" s="53"/>
      <c r="V76" s="27"/>
      <c r="W76" s="27"/>
      <c r="X76" s="27"/>
      <c r="Y76" s="27"/>
      <c r="Z76" s="27"/>
      <c r="AA76" s="27"/>
      <c r="AB76" s="27"/>
      <c r="AC76" s="27"/>
      <c r="AD76" s="27"/>
      <c r="AE76" s="52"/>
    </row>
    <row r="77" spans="2:37" x14ac:dyDescent="0.25">
      <c r="U77" s="53"/>
      <c r="V77" s="27"/>
      <c r="W77" s="27"/>
      <c r="X77" s="27"/>
      <c r="Y77" s="28">
        <f>W69-W75</f>
        <v>-2499.9999999999964</v>
      </c>
      <c r="Z77" s="29" t="s">
        <v>37</v>
      </c>
      <c r="AA77" s="27" t="s">
        <v>43</v>
      </c>
      <c r="AB77" s="27"/>
      <c r="AC77" s="27"/>
      <c r="AD77" s="27"/>
      <c r="AE77" s="52"/>
    </row>
    <row r="78" spans="2:37" x14ac:dyDescent="0.25">
      <c r="U78" s="53"/>
      <c r="V78" s="27"/>
      <c r="W78" s="27"/>
      <c r="X78" s="27"/>
      <c r="Y78" s="30"/>
      <c r="Z78" s="31"/>
      <c r="AA78" s="27"/>
      <c r="AB78" s="27"/>
      <c r="AC78" s="27"/>
      <c r="AD78" s="27"/>
      <c r="AE78" s="52"/>
    </row>
    <row r="79" spans="2:37" x14ac:dyDescent="0.25">
      <c r="U79" s="53"/>
      <c r="V79" s="27"/>
      <c r="W79" s="27"/>
      <c r="X79" s="27"/>
      <c r="Y79" s="27"/>
      <c r="Z79" s="27"/>
      <c r="AA79" s="27"/>
      <c r="AB79" s="27"/>
      <c r="AC79" s="27"/>
      <c r="AD79" s="27"/>
      <c r="AE79" s="52"/>
    </row>
    <row r="80" spans="2:37" x14ac:dyDescent="0.25">
      <c r="U80" s="53"/>
      <c r="V80" s="27"/>
      <c r="W80" s="27"/>
      <c r="X80" s="27"/>
      <c r="Y80" s="27"/>
      <c r="Z80" s="27"/>
      <c r="AA80" s="27"/>
      <c r="AB80" s="27"/>
      <c r="AC80" s="27"/>
      <c r="AD80" s="27"/>
      <c r="AE80" s="52"/>
    </row>
    <row r="81" spans="19:31" x14ac:dyDescent="0.25">
      <c r="U81" s="53"/>
      <c r="V81" s="27"/>
      <c r="W81" s="27"/>
      <c r="X81" s="27"/>
      <c r="Y81" s="27"/>
      <c r="Z81" s="27"/>
      <c r="AA81" s="27"/>
      <c r="AB81" s="27"/>
      <c r="AC81" s="27"/>
      <c r="AD81" s="27"/>
      <c r="AE81" s="52"/>
    </row>
    <row r="82" spans="19:31" ht="15.75" thickBot="1" x14ac:dyDescent="0.3">
      <c r="U82" s="54"/>
      <c r="V82" s="36"/>
      <c r="W82" s="36"/>
      <c r="X82" s="36"/>
      <c r="Y82" s="36"/>
      <c r="Z82" s="36"/>
      <c r="AA82" s="36"/>
      <c r="AB82" s="36"/>
      <c r="AC82" s="36"/>
      <c r="AD82" s="36"/>
      <c r="AE82" s="55"/>
    </row>
    <row r="89" spans="19:31" x14ac:dyDescent="0.25">
      <c r="S89" s="26"/>
      <c r="T89" s="26"/>
      <c r="U89" s="26"/>
    </row>
    <row r="90" spans="19:31" x14ac:dyDescent="0.25">
      <c r="S90" s="26"/>
      <c r="T90" s="26"/>
      <c r="U90" s="26"/>
    </row>
    <row r="91" spans="19:31" x14ac:dyDescent="0.25">
      <c r="S91" s="26"/>
      <c r="T91" s="26"/>
      <c r="U91" s="26"/>
    </row>
    <row r="92" spans="19:31" x14ac:dyDescent="0.25">
      <c r="S92" s="26"/>
      <c r="T92" s="26"/>
      <c r="U92" s="26"/>
    </row>
    <row r="93" spans="19:31" x14ac:dyDescent="0.25">
      <c r="S93" s="26"/>
      <c r="T93" s="26"/>
      <c r="U93" s="26"/>
    </row>
    <row r="100" spans="6:18" x14ac:dyDescent="0.25">
      <c r="Q100" s="26"/>
      <c r="R100" s="26"/>
    </row>
    <row r="101" spans="6:18" x14ac:dyDescent="0.25">
      <c r="Q101" s="26"/>
      <c r="R101" s="26"/>
    </row>
    <row r="102" spans="6:18" x14ac:dyDescent="0.25">
      <c r="F102" s="4"/>
      <c r="Q102" s="26"/>
      <c r="R102" s="26"/>
    </row>
    <row r="103" spans="6:18" x14ac:dyDescent="0.25">
      <c r="F103" s="4"/>
      <c r="Q103" s="26"/>
      <c r="R103" s="26"/>
    </row>
    <row r="104" spans="6:18" x14ac:dyDescent="0.25">
      <c r="F104" s="4"/>
      <c r="Q104" s="26"/>
      <c r="R104" s="26"/>
    </row>
    <row r="105" spans="6:18" x14ac:dyDescent="0.25">
      <c r="F105" s="4"/>
    </row>
    <row r="106" spans="6:18" x14ac:dyDescent="0.25">
      <c r="F106" s="4"/>
    </row>
    <row r="107" spans="6:18" x14ac:dyDescent="0.25">
      <c r="F107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ecarts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2013-04-12T08:15:01Z</dcterms:created>
  <dcterms:modified xsi:type="dcterms:W3CDTF">2017-03-20T18:14:46Z</dcterms:modified>
</cp:coreProperties>
</file>