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2355" windowHeight="3900"/>
  </bookViews>
  <sheets>
    <sheet name="MICROVOL" sheetId="2" r:id="rId1"/>
    <sheet name="IR" sheetId="3" r:id="rId2"/>
  </sheets>
  <calcPr calcId="145621"/>
</workbook>
</file>

<file path=xl/calcChain.xml><?xml version="1.0" encoding="utf-8"?>
<calcChain xmlns="http://schemas.openxmlformats.org/spreadsheetml/2006/main">
  <c r="C51" i="3" l="1"/>
  <c r="F7" i="3"/>
  <c r="F10" i="3" s="1"/>
  <c r="E10" i="3" s="1"/>
  <c r="G30" i="3" s="1"/>
  <c r="F16" i="3"/>
  <c r="D17" i="3"/>
  <c r="F17" i="3"/>
  <c r="F19" i="3" s="1"/>
  <c r="E19" i="3" s="1"/>
  <c r="D65" i="2"/>
  <c r="D63" i="2"/>
  <c r="C52" i="2"/>
  <c r="D52" i="2"/>
  <c r="D57" i="2" s="1"/>
  <c r="D59" i="2" s="1"/>
  <c r="E52" i="2"/>
  <c r="E57" i="2" s="1"/>
  <c r="E59" i="2" s="1"/>
  <c r="F52" i="2"/>
  <c r="E54" i="2"/>
  <c r="F54" i="2" s="1"/>
  <c r="F57" i="2" s="1"/>
  <c r="F59" i="2" s="1"/>
  <c r="C57" i="2"/>
  <c r="C59" i="2"/>
  <c r="F42" i="2"/>
  <c r="F34" i="2"/>
  <c r="F39" i="2"/>
  <c r="K41" i="2"/>
  <c r="K40" i="2"/>
  <c r="K39" i="2"/>
  <c r="D36" i="2"/>
  <c r="D20" i="2"/>
  <c r="F20" i="2" s="1"/>
  <c r="E20" i="2"/>
  <c r="E25" i="2" s="1"/>
  <c r="D23" i="2"/>
  <c r="E23" i="2"/>
  <c r="F23" i="2"/>
  <c r="D25" i="2" l="1"/>
  <c r="F63" i="2" l="1"/>
  <c r="F65" i="2" s="1"/>
  <c r="E63" i="2" l="1"/>
  <c r="E65" i="2" s="1"/>
  <c r="E28" i="3"/>
  <c r="E38" i="3" s="1"/>
  <c r="G28" i="3"/>
  <c r="G35" i="3"/>
  <c r="G38" i="3"/>
  <c r="G40" i="3"/>
  <c r="E42" i="3" l="1"/>
  <c r="E32" i="3"/>
  <c r="E35" i="3" s="1"/>
  <c r="E72" i="3"/>
  <c r="D71" i="2" l="1"/>
  <c r="D74" i="2" s="1"/>
  <c r="D87" i="2" s="1"/>
  <c r="D12" i="2" l="1"/>
  <c r="E12" i="2"/>
  <c r="D85" i="2" l="1"/>
  <c r="F71" i="2"/>
  <c r="F74" i="2" s="1"/>
  <c r="E71" i="2"/>
  <c r="E74" i="2" s="1"/>
  <c r="C49" i="3" l="1"/>
  <c r="C53" i="3" s="1"/>
  <c r="C74" i="3"/>
  <c r="E74" i="3" s="1"/>
  <c r="E77" i="3" s="1"/>
  <c r="E45" i="3" l="1"/>
  <c r="G45" i="3"/>
  <c r="D78" i="2"/>
  <c r="D80" i="2" l="1"/>
  <c r="E80" i="2" s="1"/>
  <c r="F80" i="2" s="1"/>
  <c r="J58" i="2"/>
  <c r="E27" i="2" l="1"/>
  <c r="E29" i="2" s="1"/>
  <c r="E36" i="2" s="1"/>
  <c r="D27" i="2"/>
  <c r="D34" i="2" l="1"/>
  <c r="D29" i="2"/>
  <c r="E28" i="2"/>
  <c r="E34" i="2"/>
  <c r="D28" i="2"/>
</calcChain>
</file>

<file path=xl/sharedStrings.xml><?xml version="1.0" encoding="utf-8"?>
<sst xmlns="http://schemas.openxmlformats.org/spreadsheetml/2006/main" count="94" uniqueCount="74">
  <si>
    <t xml:space="preserve">QUESTION </t>
  </si>
  <si>
    <t>Q</t>
  </si>
  <si>
    <t>T</t>
  </si>
  <si>
    <t>CV</t>
  </si>
  <si>
    <t>PU</t>
  </si>
  <si>
    <t>CF</t>
  </si>
  <si>
    <t>TOTAL</t>
  </si>
  <si>
    <t>QTES</t>
  </si>
  <si>
    <t xml:space="preserve">CA </t>
  </si>
  <si>
    <t>mp</t>
  </si>
  <si>
    <t>mat consomma</t>
  </si>
  <si>
    <t>pieces det</t>
  </si>
  <si>
    <t>mod</t>
  </si>
  <si>
    <t>frais de prod</t>
  </si>
  <si>
    <t>fr de distr</t>
  </si>
  <si>
    <t>MCV</t>
  </si>
  <si>
    <t>CF SPEC</t>
  </si>
  <si>
    <t xml:space="preserve">SR </t>
  </si>
  <si>
    <t>MOTEUR</t>
  </si>
  <si>
    <t>cm</t>
  </si>
  <si>
    <t xml:space="preserve">PV </t>
  </si>
  <si>
    <t>ENONCE</t>
  </si>
  <si>
    <t xml:space="preserve">ENONCE </t>
  </si>
  <si>
    <t>%</t>
  </si>
  <si>
    <t xml:space="preserve">MCV u </t>
  </si>
  <si>
    <t>ARRONDI EXC</t>
  </si>
  <si>
    <t>132 MOTEURS</t>
  </si>
  <si>
    <t xml:space="preserve">136 MOTEURS </t>
  </si>
  <si>
    <t>CV/U</t>
  </si>
  <si>
    <t>NB Moteurs</t>
  </si>
  <si>
    <t xml:space="preserve">COUT MOY </t>
  </si>
  <si>
    <t xml:space="preserve">COUT : </t>
  </si>
  <si>
    <t xml:space="preserve">MAR DE SERIE </t>
  </si>
  <si>
    <t xml:space="preserve">MAR / MOTEUR </t>
  </si>
  <si>
    <t>RES SPECIFI</t>
  </si>
  <si>
    <t xml:space="preserve">QUESTION 1 </t>
  </si>
  <si>
    <t>COUT PROD</t>
  </si>
  <si>
    <t xml:space="preserve">QUESTION 2 </t>
  </si>
  <si>
    <t>AVEC IR</t>
  </si>
  <si>
    <t xml:space="preserve">compte de RESULTAT </t>
  </si>
  <si>
    <t>charges produc</t>
  </si>
  <si>
    <t xml:space="preserve">autres charges </t>
  </si>
  <si>
    <t>VENTES</t>
  </si>
  <si>
    <t>PROD STOC</t>
  </si>
  <si>
    <t xml:space="preserve">Résultat </t>
  </si>
  <si>
    <t xml:space="preserve">SANS IR </t>
  </si>
  <si>
    <t xml:space="preserve">AVEC IR </t>
  </si>
  <si>
    <t xml:space="preserve">cout de la sous activité </t>
  </si>
  <si>
    <t xml:space="preserve">dont </t>
  </si>
  <si>
    <t>pour les stocks</t>
  </si>
  <si>
    <t>pour les ventes</t>
  </si>
  <si>
    <t xml:space="preserve">choix du PCG </t>
  </si>
  <si>
    <t>principe de prudence</t>
  </si>
  <si>
    <t>baisse vent</t>
  </si>
  <si>
    <t>baisse prod</t>
  </si>
  <si>
    <t>MARGE U</t>
  </si>
  <si>
    <t xml:space="preserve">PRIX DE VENTE </t>
  </si>
  <si>
    <t xml:space="preserve">cout global de sous activité </t>
  </si>
  <si>
    <t xml:space="preserve">COUT MARGINAL </t>
  </si>
  <si>
    <t xml:space="preserve">= 6000 x 20 / 60 </t>
  </si>
  <si>
    <t xml:space="preserve">= 3000 x 25 / 60 </t>
  </si>
  <si>
    <t xml:space="preserve">en période de sous activité, choisir IR </t>
  </si>
  <si>
    <t xml:space="preserve">en période de sur activité, choisir sans IR </t>
  </si>
  <si>
    <t>INDUSTRIEL</t>
  </si>
  <si>
    <t>COMMERC</t>
  </si>
  <si>
    <t>PRIX DE VENTE MARGINAL</t>
  </si>
  <si>
    <t xml:space="preserve">RESULTAT MARGINAL </t>
  </si>
  <si>
    <t>VOL MARGI</t>
  </si>
  <si>
    <t>RESULTAT MARGINAL</t>
  </si>
  <si>
    <t>MARGE TOTALE cumulée</t>
  </si>
  <si>
    <t>RES</t>
  </si>
  <si>
    <t>CF IND</t>
  </si>
  <si>
    <t>FR FABR</t>
  </si>
  <si>
    <t>FR DISTR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</si>
</sst>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42" fontId="0" fillId="0" borderId="8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1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2" fontId="0" fillId="0" borderId="4" xfId="0" applyNumberFormat="1" applyBorder="1" applyAlignment="1">
      <alignment horizontal="center"/>
    </xf>
    <xf numFmtId="42" fontId="0" fillId="0" borderId="12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42" fontId="0" fillId="0" borderId="9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42" fontId="0" fillId="0" borderId="14" xfId="0" applyNumberFormat="1" applyBorder="1" applyAlignment="1">
      <alignment horizontal="center"/>
    </xf>
    <xf numFmtId="42" fontId="0" fillId="0" borderId="15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43" fontId="0" fillId="0" borderId="8" xfId="0" applyNumberForma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/>
    <xf numFmtId="42" fontId="0" fillId="0" borderId="18" xfId="0" applyNumberFormat="1" applyBorder="1" applyAlignment="1">
      <alignment horizontal="center"/>
    </xf>
    <xf numFmtId="42" fontId="0" fillId="0" borderId="19" xfId="0" applyNumberFormat="1" applyBorder="1" applyAlignment="1">
      <alignment horizontal="center"/>
    </xf>
    <xf numFmtId="0" fontId="0" fillId="0" borderId="23" xfId="0" applyBorder="1"/>
    <xf numFmtId="42" fontId="0" fillId="0" borderId="24" xfId="0" applyNumberFormat="1" applyBorder="1" applyAlignment="1">
      <alignment horizontal="center"/>
    </xf>
    <xf numFmtId="42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4" fontId="0" fillId="0" borderId="21" xfId="0" applyNumberFormat="1" applyBorder="1" applyAlignment="1">
      <alignment horizontal="center"/>
    </xf>
    <xf numFmtId="44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8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0" xfId="0" applyBorder="1"/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3" borderId="27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0" xfId="0" quotePrefix="1" applyAlignment="1">
      <alignment horizontal="left"/>
    </xf>
    <xf numFmtId="0" fontId="0" fillId="2" borderId="29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44" fontId="0" fillId="4" borderId="21" xfId="0" applyNumberFormat="1" applyFill="1" applyBorder="1" applyAlignment="1">
      <alignment horizontal="center"/>
    </xf>
    <xf numFmtId="44" fontId="0" fillId="4" borderId="22" xfId="0" applyNumberForma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" xfId="0" applyBorder="1"/>
    <xf numFmtId="42" fontId="0" fillId="2" borderId="30" xfId="0" applyNumberFormat="1" applyFill="1" applyBorder="1" applyAlignment="1">
      <alignment horizontal="center"/>
    </xf>
    <xf numFmtId="42" fontId="0" fillId="2" borderId="29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87"/>
  <sheetViews>
    <sheetView tabSelected="1" topLeftCell="B67" zoomScale="110" zoomScaleNormal="110" workbookViewId="0">
      <selection activeCell="E80" sqref="E80"/>
    </sheetView>
  </sheetViews>
  <sheetFormatPr baseColWidth="10" defaultRowHeight="15" x14ac:dyDescent="0.25"/>
  <cols>
    <col min="2" max="2" width="32.5703125" customWidth="1"/>
    <col min="3" max="3" width="15.5703125" style="2" customWidth="1"/>
    <col min="4" max="4" width="15.28515625" style="2" customWidth="1"/>
    <col min="5" max="5" width="14" style="2" customWidth="1"/>
    <col min="6" max="6" width="11.42578125" style="2"/>
    <col min="7" max="7" width="3.140625" style="2" customWidth="1"/>
    <col min="8" max="8" width="10.42578125" style="2" customWidth="1"/>
    <col min="9" max="9" width="6" customWidth="1"/>
  </cols>
  <sheetData>
    <row r="4" spans="2:5" x14ac:dyDescent="0.25">
      <c r="B4" s="1" t="s">
        <v>0</v>
      </c>
      <c r="C4" s="5">
        <v>1</v>
      </c>
    </row>
    <row r="6" spans="2:5" x14ac:dyDescent="0.25">
      <c r="C6" s="3"/>
      <c r="D6" s="4" t="s">
        <v>18</v>
      </c>
      <c r="E6" s="5" t="s">
        <v>18</v>
      </c>
    </row>
    <row r="7" spans="2:5" x14ac:dyDescent="0.25">
      <c r="C7" s="2" t="s">
        <v>19</v>
      </c>
      <c r="D7" s="2">
        <v>4.5</v>
      </c>
      <c r="E7" s="2">
        <v>6</v>
      </c>
    </row>
    <row r="9" spans="2:5" x14ac:dyDescent="0.25">
      <c r="C9" s="3" t="s">
        <v>7</v>
      </c>
      <c r="D9" s="4">
        <v>150</v>
      </c>
      <c r="E9" s="5">
        <v>80</v>
      </c>
    </row>
    <row r="10" spans="2:5" x14ac:dyDescent="0.25">
      <c r="C10" s="9" t="s">
        <v>20</v>
      </c>
      <c r="D10" s="10">
        <v>210</v>
      </c>
      <c r="E10" s="11">
        <v>260</v>
      </c>
    </row>
    <row r="11" spans="2:5" x14ac:dyDescent="0.25">
      <c r="C11" s="9"/>
      <c r="D11" s="10"/>
      <c r="E11" s="11"/>
    </row>
    <row r="12" spans="2:5" x14ac:dyDescent="0.25">
      <c r="C12" s="9" t="s">
        <v>8</v>
      </c>
      <c r="D12" s="19">
        <f>+D9*D10</f>
        <v>31500</v>
      </c>
      <c r="E12" s="19">
        <f>+E9*E10</f>
        <v>20800</v>
      </c>
    </row>
    <row r="13" spans="2:5" x14ac:dyDescent="0.25">
      <c r="C13" s="12"/>
      <c r="D13" s="20"/>
      <c r="E13" s="21"/>
    </row>
    <row r="14" spans="2:5" ht="15.75" thickBot="1" x14ac:dyDescent="0.3">
      <c r="C14" s="22" t="s">
        <v>3</v>
      </c>
      <c r="D14" s="20"/>
      <c r="E14" s="21"/>
    </row>
    <row r="15" spans="2:5" ht="15.75" thickTop="1" x14ac:dyDescent="0.25">
      <c r="C15" s="12" t="s">
        <v>9</v>
      </c>
      <c r="D15" s="20">
        <v>5190</v>
      </c>
      <c r="E15" s="21">
        <v>3460</v>
      </c>
    </row>
    <row r="16" spans="2:5" x14ac:dyDescent="0.25">
      <c r="C16" s="12" t="s">
        <v>10</v>
      </c>
      <c r="D16" s="20">
        <v>180</v>
      </c>
      <c r="E16" s="21">
        <v>55</v>
      </c>
    </row>
    <row r="17" spans="1:6" x14ac:dyDescent="0.25">
      <c r="C17" s="12" t="s">
        <v>11</v>
      </c>
      <c r="D17" s="20">
        <v>2925</v>
      </c>
      <c r="E17" s="21">
        <v>2145</v>
      </c>
    </row>
    <row r="18" spans="1:6" x14ac:dyDescent="0.25">
      <c r="C18" s="12" t="s">
        <v>12</v>
      </c>
      <c r="D18" s="20">
        <v>18000</v>
      </c>
      <c r="E18" s="21">
        <v>12000</v>
      </c>
    </row>
    <row r="19" spans="1:6" x14ac:dyDescent="0.25">
      <c r="C19" s="12"/>
      <c r="D19" s="20"/>
      <c r="E19" s="21"/>
    </row>
    <row r="20" spans="1:6" x14ac:dyDescent="0.25">
      <c r="A20">
        <v>4800</v>
      </c>
      <c r="B20">
        <v>3200</v>
      </c>
      <c r="C20" s="9" t="s">
        <v>13</v>
      </c>
      <c r="D20" s="19">
        <f>4800*0.6</f>
        <v>2880</v>
      </c>
      <c r="E20" s="29">
        <f>3200*0.6</f>
        <v>1920</v>
      </c>
      <c r="F20" s="25">
        <f>SUM(D20:E20)</f>
        <v>4800</v>
      </c>
    </row>
    <row r="21" spans="1:6" x14ac:dyDescent="0.25">
      <c r="C21" s="12"/>
      <c r="D21" s="26">
        <v>0.6</v>
      </c>
      <c r="E21" s="27">
        <v>0.6</v>
      </c>
      <c r="F21" s="25"/>
    </row>
    <row r="22" spans="1:6" x14ac:dyDescent="0.25">
      <c r="C22" s="12"/>
      <c r="D22" s="26"/>
      <c r="E22" s="27"/>
      <c r="F22" s="25"/>
    </row>
    <row r="23" spans="1:6" x14ac:dyDescent="0.25">
      <c r="A23">
        <v>1200</v>
      </c>
      <c r="B23">
        <v>785</v>
      </c>
      <c r="C23" s="12" t="s">
        <v>14</v>
      </c>
      <c r="D23" s="20">
        <f>1200*0.8</f>
        <v>960</v>
      </c>
      <c r="E23" s="21">
        <f>785*0.8</f>
        <v>628</v>
      </c>
      <c r="F23" s="25">
        <f>SUM(D23:E23)</f>
        <v>1588</v>
      </c>
    </row>
    <row r="24" spans="1:6" ht="15.75" thickBot="1" x14ac:dyDescent="0.3">
      <c r="C24" s="12"/>
      <c r="D24" s="28">
        <v>0.8</v>
      </c>
      <c r="E24" s="30">
        <v>0.8</v>
      </c>
      <c r="F24" s="25"/>
    </row>
    <row r="25" spans="1:6" ht="15.75" thickTop="1" x14ac:dyDescent="0.25">
      <c r="C25" s="12"/>
      <c r="D25" s="20">
        <f>SUM(D15:D20)+D23</f>
        <v>30135</v>
      </c>
      <c r="E25" s="20">
        <f>SUM(E15:E20)+E23</f>
        <v>20208</v>
      </c>
    </row>
    <row r="26" spans="1:6" x14ac:dyDescent="0.25">
      <c r="C26" s="12"/>
      <c r="D26" s="20"/>
      <c r="E26" s="21"/>
    </row>
    <row r="27" spans="1:6" x14ac:dyDescent="0.25">
      <c r="C27" s="14" t="s">
        <v>15</v>
      </c>
      <c r="D27" s="31">
        <f>D12-D25</f>
        <v>1365</v>
      </c>
      <c r="E27" s="32">
        <f>E12-E25</f>
        <v>592</v>
      </c>
    </row>
    <row r="28" spans="1:6" x14ac:dyDescent="0.25">
      <c r="C28" s="12" t="s">
        <v>23</v>
      </c>
      <c r="D28" s="33">
        <f>D27/D12</f>
        <v>4.3333333333333335E-2</v>
      </c>
      <c r="E28" s="33">
        <f>E27/E12</f>
        <v>2.8461538461538462E-2</v>
      </c>
    </row>
    <row r="29" spans="1:6" x14ac:dyDescent="0.25">
      <c r="C29" s="12" t="s">
        <v>24</v>
      </c>
      <c r="D29" s="17">
        <f>D27/D9</f>
        <v>9.1</v>
      </c>
      <c r="E29" s="17">
        <f>E27/E9</f>
        <v>7.4</v>
      </c>
    </row>
    <row r="30" spans="1:6" x14ac:dyDescent="0.25">
      <c r="C30" s="12"/>
      <c r="D30" s="33"/>
      <c r="E30" s="33"/>
    </row>
    <row r="31" spans="1:6" ht="15.75" thickBot="1" x14ac:dyDescent="0.3">
      <c r="C31" s="22" t="s">
        <v>16</v>
      </c>
      <c r="D31" s="20">
        <v>1200</v>
      </c>
      <c r="E31" s="21">
        <v>1000</v>
      </c>
    </row>
    <row r="32" spans="1:6" ht="16.5" thickTop="1" thickBot="1" x14ac:dyDescent="0.3">
      <c r="C32" s="12"/>
      <c r="D32" s="23" t="s">
        <v>21</v>
      </c>
      <c r="E32" s="24" t="s">
        <v>22</v>
      </c>
    </row>
    <row r="33" spans="2:11" ht="15.75" thickTop="1" x14ac:dyDescent="0.25">
      <c r="C33" s="12"/>
      <c r="D33" s="25"/>
      <c r="E33" s="20"/>
      <c r="F33" s="86"/>
    </row>
    <row r="34" spans="2:11" x14ac:dyDescent="0.25">
      <c r="C34" s="12" t="s">
        <v>34</v>
      </c>
      <c r="D34" s="20">
        <f>+D27-D31</f>
        <v>165</v>
      </c>
      <c r="E34" s="20">
        <f>+E27-E31</f>
        <v>-408</v>
      </c>
      <c r="F34" s="96">
        <f>D34+E34</f>
        <v>-243</v>
      </c>
    </row>
    <row r="35" spans="2:11" ht="15.75" thickBot="1" x14ac:dyDescent="0.3">
      <c r="C35" s="12"/>
      <c r="D35" s="20"/>
      <c r="E35" s="20"/>
      <c r="F35" s="87"/>
    </row>
    <row r="36" spans="2:11" x14ac:dyDescent="0.25">
      <c r="C36" s="9" t="s">
        <v>17</v>
      </c>
      <c r="D36" s="34">
        <f>+D31/D29</f>
        <v>131.86813186813188</v>
      </c>
      <c r="E36" s="34">
        <f>+E31/E29</f>
        <v>135.13513513513513</v>
      </c>
    </row>
    <row r="37" spans="2:11" x14ac:dyDescent="0.25">
      <c r="C37" s="14" t="s">
        <v>25</v>
      </c>
      <c r="D37" s="15" t="s">
        <v>26</v>
      </c>
      <c r="E37" s="16" t="s">
        <v>27</v>
      </c>
    </row>
    <row r="38" spans="2:11" ht="15.75" thickBot="1" x14ac:dyDescent="0.3">
      <c r="G38" s="2" t="s">
        <v>6</v>
      </c>
    </row>
    <row r="39" spans="2:11" x14ac:dyDescent="0.25">
      <c r="C39" s="69" t="s">
        <v>71</v>
      </c>
      <c r="D39" s="50"/>
      <c r="E39" s="51"/>
      <c r="F39" s="66">
        <f>K41</f>
        <v>3597</v>
      </c>
      <c r="H39" s="2" t="s">
        <v>72</v>
      </c>
      <c r="I39">
        <v>0.4</v>
      </c>
      <c r="J39">
        <v>8000</v>
      </c>
      <c r="K39">
        <f>+J39*I39</f>
        <v>3200</v>
      </c>
    </row>
    <row r="40" spans="2:11" ht="15.75" thickBot="1" x14ac:dyDescent="0.3">
      <c r="C40" s="64"/>
      <c r="D40" s="39"/>
      <c r="E40" s="40"/>
      <c r="F40" s="68"/>
      <c r="H40" s="2" t="s">
        <v>73</v>
      </c>
      <c r="I40">
        <v>0.2</v>
      </c>
      <c r="J40">
        <v>1985</v>
      </c>
      <c r="K40" s="95">
        <f>J40*I40</f>
        <v>397</v>
      </c>
    </row>
    <row r="41" spans="2:11" ht="15.75" thickBot="1" x14ac:dyDescent="0.3">
      <c r="K41">
        <f>K39+K40</f>
        <v>3597</v>
      </c>
    </row>
    <row r="42" spans="2:11" x14ac:dyDescent="0.25">
      <c r="C42" s="69" t="s">
        <v>70</v>
      </c>
      <c r="D42" s="50"/>
      <c r="E42" s="51"/>
      <c r="F42" s="97">
        <f>+F34-F39</f>
        <v>-3840</v>
      </c>
    </row>
    <row r="43" spans="2:11" ht="15.75" thickBot="1" x14ac:dyDescent="0.3">
      <c r="C43" s="64"/>
      <c r="D43" s="39"/>
      <c r="E43" s="40"/>
      <c r="F43" s="87"/>
    </row>
    <row r="47" spans="2:11" x14ac:dyDescent="0.25">
      <c r="B47" s="1" t="s">
        <v>0</v>
      </c>
      <c r="C47" s="5">
        <v>2</v>
      </c>
    </row>
    <row r="48" spans="2:11" ht="15.75" thickBot="1" x14ac:dyDescent="0.3"/>
    <row r="49" spans="2:10" x14ac:dyDescent="0.25">
      <c r="B49" s="35" t="s">
        <v>29</v>
      </c>
      <c r="C49" s="36">
        <v>200</v>
      </c>
      <c r="D49" s="36">
        <v>240</v>
      </c>
      <c r="E49" s="36">
        <v>280</v>
      </c>
      <c r="F49" s="37">
        <v>320</v>
      </c>
    </row>
    <row r="50" spans="2:10" ht="15.75" thickBot="1" x14ac:dyDescent="0.3">
      <c r="B50" s="38" t="s">
        <v>28</v>
      </c>
      <c r="C50" s="39">
        <v>192</v>
      </c>
      <c r="D50" s="39">
        <v>192</v>
      </c>
      <c r="E50" s="39">
        <v>192</v>
      </c>
      <c r="F50" s="40">
        <v>192</v>
      </c>
    </row>
    <row r="51" spans="2:10" ht="15.75" thickBot="1" x14ac:dyDescent="0.3"/>
    <row r="52" spans="2:10" x14ac:dyDescent="0.25">
      <c r="B52" s="41" t="s">
        <v>3</v>
      </c>
      <c r="C52" s="42">
        <f>C49*C50</f>
        <v>38400</v>
      </c>
      <c r="D52" s="42">
        <f>D49*D50</f>
        <v>46080</v>
      </c>
      <c r="E52" s="42">
        <f t="shared" ref="E52:F52" si="0">E49*E50</f>
        <v>53760</v>
      </c>
      <c r="F52" s="43">
        <f t="shared" si="0"/>
        <v>61440</v>
      </c>
    </row>
    <row r="53" spans="2:10" x14ac:dyDescent="0.25">
      <c r="B53" s="44"/>
      <c r="C53" s="20"/>
      <c r="D53" s="20"/>
      <c r="E53" s="20"/>
      <c r="F53" s="45"/>
    </row>
    <row r="54" spans="2:10" x14ac:dyDescent="0.25">
      <c r="B54" s="44" t="s">
        <v>5</v>
      </c>
      <c r="C54" s="20">
        <v>1600</v>
      </c>
      <c r="D54" s="20">
        <v>3200</v>
      </c>
      <c r="E54" s="20">
        <f>+D54</f>
        <v>3200</v>
      </c>
      <c r="F54" s="45">
        <f>+E54</f>
        <v>3200</v>
      </c>
    </row>
    <row r="55" spans="2:10" ht="15.75" thickBot="1" x14ac:dyDescent="0.3">
      <c r="B55" s="44"/>
      <c r="C55" s="23"/>
      <c r="D55" s="23"/>
      <c r="E55" s="23"/>
      <c r="F55" s="46"/>
      <c r="J55">
        <v>22</v>
      </c>
    </row>
    <row r="56" spans="2:10" ht="15.75" thickTop="1" x14ac:dyDescent="0.25">
      <c r="B56" s="44"/>
      <c r="C56" s="20"/>
      <c r="D56" s="20"/>
      <c r="E56" s="20"/>
      <c r="F56" s="45"/>
      <c r="J56">
        <v>40</v>
      </c>
    </row>
    <row r="57" spans="2:10" x14ac:dyDescent="0.25">
      <c r="B57" s="44" t="s">
        <v>6</v>
      </c>
      <c r="C57" s="20">
        <f>+C52+C54</f>
        <v>40000</v>
      </c>
      <c r="D57" s="20">
        <f t="shared" ref="D57:F57" si="1">+D52+D54</f>
        <v>49280</v>
      </c>
      <c r="E57" s="20">
        <f t="shared" si="1"/>
        <v>56960</v>
      </c>
      <c r="F57" s="45">
        <f t="shared" si="1"/>
        <v>64640</v>
      </c>
    </row>
    <row r="58" spans="2:10" x14ac:dyDescent="0.25">
      <c r="B58" s="44"/>
      <c r="C58" s="13"/>
      <c r="D58" s="13"/>
      <c r="E58" s="13"/>
      <c r="F58" s="47"/>
      <c r="J58">
        <f>+J56*J55</f>
        <v>880</v>
      </c>
    </row>
    <row r="59" spans="2:10" ht="15.75" thickBot="1" x14ac:dyDescent="0.3">
      <c r="B59" s="38" t="s">
        <v>30</v>
      </c>
      <c r="C59" s="48">
        <f>+C57/C49</f>
        <v>200</v>
      </c>
      <c r="D59" s="48">
        <f t="shared" ref="D59:F59" si="2">+D57/D49</f>
        <v>205.33333333333334</v>
      </c>
      <c r="E59" s="48">
        <f t="shared" si="2"/>
        <v>203.42857142857142</v>
      </c>
      <c r="F59" s="49">
        <f t="shared" si="2"/>
        <v>202</v>
      </c>
    </row>
    <row r="60" spans="2:10" ht="15.75" thickBot="1" x14ac:dyDescent="0.3"/>
    <row r="61" spans="2:10" x14ac:dyDescent="0.25">
      <c r="B61" s="41" t="s">
        <v>31</v>
      </c>
      <c r="C61" s="50"/>
      <c r="D61" s="50"/>
      <c r="E61" s="50"/>
      <c r="F61" s="51"/>
    </row>
    <row r="62" spans="2:10" ht="6.75" customHeight="1" x14ac:dyDescent="0.25">
      <c r="B62" s="44"/>
      <c r="C62" s="13"/>
      <c r="D62" s="13"/>
      <c r="E62" s="13"/>
      <c r="F62" s="47"/>
    </row>
    <row r="63" spans="2:10" x14ac:dyDescent="0.25">
      <c r="B63" s="44" t="s">
        <v>32</v>
      </c>
      <c r="C63" s="13"/>
      <c r="D63" s="20">
        <f>+D57-C57</f>
        <v>9280</v>
      </c>
      <c r="E63" s="20">
        <f t="shared" ref="E63" si="3">+E57-D57</f>
        <v>7680</v>
      </c>
      <c r="F63" s="45">
        <f>+F57-E57</f>
        <v>7680</v>
      </c>
    </row>
    <row r="64" spans="2:10" x14ac:dyDescent="0.25">
      <c r="B64" s="44"/>
      <c r="C64" s="13"/>
      <c r="D64" s="13"/>
      <c r="E64" s="13"/>
      <c r="F64" s="47"/>
    </row>
    <row r="65" spans="2:9" ht="15.75" thickBot="1" x14ac:dyDescent="0.3">
      <c r="B65" s="38" t="s">
        <v>33</v>
      </c>
      <c r="C65" s="39"/>
      <c r="D65" s="88">
        <f>D63/(D49-C49)</f>
        <v>232</v>
      </c>
      <c r="E65" s="89">
        <f>E63/(E49-D49)</f>
        <v>192</v>
      </c>
      <c r="F65" s="90">
        <f t="shared" ref="F65" si="4">F63/(F49-E49)</f>
        <v>192</v>
      </c>
    </row>
    <row r="67" spans="2:9" ht="15.75" thickBot="1" x14ac:dyDescent="0.3"/>
    <row r="68" spans="2:9" ht="15.75" thickBot="1" x14ac:dyDescent="0.3">
      <c r="B68" s="74" t="s">
        <v>29</v>
      </c>
      <c r="C68" s="75">
        <v>200</v>
      </c>
      <c r="D68" s="75">
        <v>240</v>
      </c>
      <c r="E68" s="75">
        <v>280</v>
      </c>
      <c r="F68" s="76">
        <v>320</v>
      </c>
    </row>
    <row r="69" spans="2:9" ht="15.75" thickBot="1" x14ac:dyDescent="0.3">
      <c r="B69" s="72"/>
      <c r="C69" s="73"/>
      <c r="D69" s="73"/>
      <c r="E69" s="73"/>
      <c r="F69" s="73"/>
    </row>
    <row r="70" spans="2:9" x14ac:dyDescent="0.25">
      <c r="B70" s="41" t="s">
        <v>56</v>
      </c>
      <c r="C70" s="50">
        <v>210</v>
      </c>
      <c r="D70" s="50">
        <v>210</v>
      </c>
      <c r="E70" s="50">
        <v>210</v>
      </c>
      <c r="F70" s="51">
        <v>210</v>
      </c>
      <c r="I70" t="s">
        <v>65</v>
      </c>
    </row>
    <row r="71" spans="2:9" x14ac:dyDescent="0.25">
      <c r="B71" s="44" t="s">
        <v>58</v>
      </c>
      <c r="C71" s="13">
        <v>-200</v>
      </c>
      <c r="D71" s="65">
        <f>-D65</f>
        <v>-232</v>
      </c>
      <c r="E71" s="65">
        <f>-E65</f>
        <v>-192</v>
      </c>
      <c r="F71" s="93">
        <f>-F65</f>
        <v>-192</v>
      </c>
      <c r="I71" t="s">
        <v>58</v>
      </c>
    </row>
    <row r="72" spans="2:9" x14ac:dyDescent="0.25">
      <c r="B72" s="44"/>
      <c r="C72" s="13"/>
      <c r="D72" s="92"/>
      <c r="E72" s="92"/>
      <c r="F72" s="94"/>
    </row>
    <row r="73" spans="2:9" ht="15.75" thickBot="1" x14ac:dyDescent="0.3">
      <c r="B73" s="44"/>
      <c r="C73" s="13"/>
      <c r="D73" s="92"/>
      <c r="E73" s="92"/>
      <c r="F73" s="94"/>
    </row>
    <row r="74" spans="2:9" ht="15.75" thickBot="1" x14ac:dyDescent="0.3">
      <c r="B74" s="52" t="s">
        <v>55</v>
      </c>
      <c r="C74" s="53">
        <v>10</v>
      </c>
      <c r="D74" s="53">
        <f>+D70+D71</f>
        <v>-22</v>
      </c>
      <c r="E74" s="53">
        <f t="shared" ref="E74:F74" si="5">+E70+E71</f>
        <v>18</v>
      </c>
      <c r="F74" s="54">
        <f t="shared" si="5"/>
        <v>18</v>
      </c>
      <c r="I74" t="s">
        <v>66</v>
      </c>
    </row>
    <row r="75" spans="2:9" ht="15.75" thickBot="1" x14ac:dyDescent="0.3">
      <c r="B75" s="61"/>
      <c r="C75" s="13"/>
      <c r="D75" s="50"/>
      <c r="E75" s="50"/>
      <c r="F75" s="50"/>
    </row>
    <row r="76" spans="2:9" ht="15.75" thickBot="1" x14ac:dyDescent="0.3">
      <c r="B76" s="52" t="s">
        <v>67</v>
      </c>
      <c r="C76" s="91"/>
      <c r="D76" s="53">
        <v>40</v>
      </c>
      <c r="E76" s="53">
        <v>40</v>
      </c>
      <c r="F76" s="54">
        <v>40</v>
      </c>
    </row>
    <row r="77" spans="2:9" ht="15.75" thickBot="1" x14ac:dyDescent="0.3">
      <c r="B77" s="61"/>
      <c r="C77" s="92"/>
      <c r="D77" s="13"/>
      <c r="E77" s="13"/>
      <c r="F77" s="13"/>
    </row>
    <row r="78" spans="2:9" ht="15.75" thickBot="1" x14ac:dyDescent="0.3">
      <c r="B78" s="52" t="s">
        <v>68</v>
      </c>
      <c r="C78" s="91"/>
      <c r="D78" s="53">
        <f>+(D70+D71)*D76</f>
        <v>-880</v>
      </c>
      <c r="E78" s="53">
        <v>720</v>
      </c>
      <c r="F78" s="54">
        <v>720</v>
      </c>
    </row>
    <row r="79" spans="2:9" ht="15.75" thickBot="1" x14ac:dyDescent="0.3"/>
    <row r="80" spans="2:9" ht="15.75" thickBot="1" x14ac:dyDescent="0.3">
      <c r="B80" s="52" t="s">
        <v>69</v>
      </c>
      <c r="C80" s="53">
        <v>2000</v>
      </c>
      <c r="D80" s="53">
        <f>+C80+D78</f>
        <v>1120</v>
      </c>
      <c r="E80" s="53">
        <f>+E78+D80</f>
        <v>1840</v>
      </c>
      <c r="F80" s="54">
        <f>+E78+E80</f>
        <v>2560</v>
      </c>
    </row>
    <row r="83" spans="4:4" x14ac:dyDescent="0.25">
      <c r="D83" s="2">
        <v>40</v>
      </c>
    </row>
    <row r="84" spans="4:4" x14ac:dyDescent="0.25">
      <c r="D84" s="2">
        <v>40</v>
      </c>
    </row>
    <row r="85" spans="4:4" x14ac:dyDescent="0.25">
      <c r="D85" s="2">
        <f>+D83*D84</f>
        <v>1600</v>
      </c>
    </row>
    <row r="87" spans="4:4" x14ac:dyDescent="0.25">
      <c r="D87" s="2">
        <f>D76*D74</f>
        <v>-880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7"/>
  <sheetViews>
    <sheetView topLeftCell="A49" zoomScale="110" zoomScaleNormal="110" workbookViewId="0">
      <selection activeCell="B74" sqref="B74"/>
    </sheetView>
  </sheetViews>
  <sheetFormatPr baseColWidth="10" defaultRowHeight="15" x14ac:dyDescent="0.25"/>
  <cols>
    <col min="1" max="1" width="14.28515625" customWidth="1"/>
    <col min="2" max="3" width="11.42578125" style="2"/>
    <col min="4" max="4" width="14.7109375" style="2" customWidth="1"/>
    <col min="5" max="9" width="11.42578125" style="2"/>
  </cols>
  <sheetData>
    <row r="3" spans="3:6" ht="15.75" thickBot="1" x14ac:dyDescent="0.3"/>
    <row r="4" spans="3:6" ht="15.75" thickBot="1" x14ac:dyDescent="0.3">
      <c r="C4" s="55" t="s">
        <v>35</v>
      </c>
      <c r="D4" s="54"/>
    </row>
    <row r="5" spans="3:6" ht="15.75" thickBot="1" x14ac:dyDescent="0.3">
      <c r="C5" s="13"/>
      <c r="D5" s="13"/>
    </row>
    <row r="6" spans="3:6" ht="15.75" thickBot="1" x14ac:dyDescent="0.3">
      <c r="C6" s="55"/>
      <c r="D6" s="53" t="s">
        <v>1</v>
      </c>
      <c r="E6" s="53" t="s">
        <v>4</v>
      </c>
      <c r="F6" s="54" t="s">
        <v>2</v>
      </c>
    </row>
    <row r="7" spans="3:6" x14ac:dyDescent="0.25">
      <c r="C7" s="69" t="s">
        <v>3</v>
      </c>
      <c r="D7" s="50">
        <v>40</v>
      </c>
      <c r="E7" s="50">
        <v>720</v>
      </c>
      <c r="F7" s="51">
        <f>+E7*D7</f>
        <v>28800</v>
      </c>
    </row>
    <row r="8" spans="3:6" x14ac:dyDescent="0.25">
      <c r="C8" s="62" t="s">
        <v>5</v>
      </c>
      <c r="D8" s="13"/>
      <c r="E8" s="13"/>
      <c r="F8" s="47">
        <v>6000</v>
      </c>
    </row>
    <row r="9" spans="3:6" ht="15.75" thickBot="1" x14ac:dyDescent="0.3">
      <c r="C9" s="62"/>
      <c r="D9" s="13"/>
      <c r="E9" s="13"/>
      <c r="F9" s="47"/>
    </row>
    <row r="10" spans="3:6" ht="15.75" thickBot="1" x14ac:dyDescent="0.3">
      <c r="C10" s="55" t="s">
        <v>36</v>
      </c>
      <c r="D10" s="53">
        <v>40</v>
      </c>
      <c r="E10" s="78">
        <f>+F10/D10</f>
        <v>870</v>
      </c>
      <c r="F10" s="54">
        <f>+F8+F7</f>
        <v>34800</v>
      </c>
    </row>
    <row r="12" spans="3:6" ht="15.75" thickBot="1" x14ac:dyDescent="0.3"/>
    <row r="13" spans="3:6" ht="15.75" thickBot="1" x14ac:dyDescent="0.3">
      <c r="C13" s="55" t="s">
        <v>37</v>
      </c>
      <c r="D13" s="54" t="s">
        <v>38</v>
      </c>
    </row>
    <row r="14" spans="3:6" ht="15.75" thickBot="1" x14ac:dyDescent="0.3">
      <c r="C14" s="13"/>
      <c r="D14" s="13"/>
    </row>
    <row r="15" spans="3:6" ht="15.75" thickBot="1" x14ac:dyDescent="0.3">
      <c r="C15" s="55"/>
      <c r="D15" s="53" t="s">
        <v>1</v>
      </c>
      <c r="E15" s="53" t="s">
        <v>4</v>
      </c>
      <c r="F15" s="54" t="s">
        <v>2</v>
      </c>
    </row>
    <row r="16" spans="3:6" x14ac:dyDescent="0.25">
      <c r="C16" s="69" t="s">
        <v>3</v>
      </c>
      <c r="D16" s="50">
        <v>40</v>
      </c>
      <c r="E16" s="50">
        <v>720</v>
      </c>
      <c r="F16" s="51">
        <f>+E16*D16</f>
        <v>28800</v>
      </c>
    </row>
    <row r="17" spans="2:7" x14ac:dyDescent="0.25">
      <c r="C17" s="62" t="s">
        <v>5</v>
      </c>
      <c r="D17" s="13">
        <f>40/60</f>
        <v>0.66666666666666663</v>
      </c>
      <c r="E17" s="13">
        <v>6000</v>
      </c>
      <c r="F17" s="47">
        <f>+E17*D17</f>
        <v>4000</v>
      </c>
    </row>
    <row r="18" spans="2:7" ht="15.75" thickBot="1" x14ac:dyDescent="0.3">
      <c r="C18" s="62"/>
      <c r="D18" s="13"/>
      <c r="E18" s="13"/>
      <c r="F18" s="47"/>
    </row>
    <row r="19" spans="2:7" ht="15.75" thickBot="1" x14ac:dyDescent="0.3">
      <c r="C19" s="55" t="s">
        <v>36</v>
      </c>
      <c r="D19" s="53">
        <v>40</v>
      </c>
      <c r="E19" s="78">
        <f>+F19/D19</f>
        <v>820</v>
      </c>
      <c r="F19" s="54">
        <f>+F17+F16</f>
        <v>32800</v>
      </c>
    </row>
    <row r="23" spans="2:7" ht="15.75" thickBot="1" x14ac:dyDescent="0.3"/>
    <row r="24" spans="2:7" ht="15.75" thickBot="1" x14ac:dyDescent="0.3">
      <c r="C24" s="56" t="s">
        <v>39</v>
      </c>
      <c r="D24" s="54"/>
    </row>
    <row r="25" spans="2:7" ht="15.75" thickBot="1" x14ac:dyDescent="0.3"/>
    <row r="26" spans="2:7" x14ac:dyDescent="0.25">
      <c r="B26" s="69"/>
      <c r="C26" s="50"/>
      <c r="D26" s="50"/>
      <c r="E26" s="50"/>
      <c r="F26" s="50"/>
      <c r="G26" s="51"/>
    </row>
    <row r="27" spans="2:7" x14ac:dyDescent="0.25">
      <c r="B27" s="62" t="s">
        <v>45</v>
      </c>
      <c r="C27" s="13"/>
      <c r="D27" s="13"/>
      <c r="E27" s="13"/>
      <c r="F27" s="13"/>
      <c r="G27" s="47"/>
    </row>
    <row r="28" spans="2:7" x14ac:dyDescent="0.25">
      <c r="B28" s="62"/>
      <c r="C28" s="70" t="s">
        <v>40</v>
      </c>
      <c r="D28" s="13"/>
      <c r="E28" s="13">
        <f>+F10</f>
        <v>34800</v>
      </c>
      <c r="F28" s="70" t="s">
        <v>42</v>
      </c>
      <c r="G28" s="47">
        <f>35*1200</f>
        <v>42000</v>
      </c>
    </row>
    <row r="29" spans="2:7" x14ac:dyDescent="0.25">
      <c r="B29" s="62"/>
      <c r="C29" s="70"/>
      <c r="D29" s="13"/>
      <c r="E29" s="13"/>
      <c r="F29" s="70"/>
      <c r="G29" s="47"/>
    </row>
    <row r="30" spans="2:7" x14ac:dyDescent="0.25">
      <c r="B30" s="62"/>
      <c r="C30" s="70" t="s">
        <v>41</v>
      </c>
      <c r="D30" s="13"/>
      <c r="E30" s="13">
        <v>9000</v>
      </c>
      <c r="F30" s="70" t="s">
        <v>43</v>
      </c>
      <c r="G30" s="47">
        <f>5*E10</f>
        <v>4350</v>
      </c>
    </row>
    <row r="31" spans="2:7" x14ac:dyDescent="0.25">
      <c r="B31" s="62"/>
      <c r="C31" s="70"/>
      <c r="D31" s="13"/>
      <c r="E31" s="13"/>
      <c r="F31" s="70"/>
      <c r="G31" s="47"/>
    </row>
    <row r="32" spans="2:7" x14ac:dyDescent="0.25">
      <c r="B32" s="62"/>
      <c r="C32" s="70" t="s">
        <v>44</v>
      </c>
      <c r="D32" s="13"/>
      <c r="E32" s="13">
        <f>G28+G30-E28-E30</f>
        <v>2550</v>
      </c>
      <c r="F32" s="70"/>
      <c r="G32" s="47"/>
    </row>
    <row r="33" spans="2:7" ht="15.75" thickBot="1" x14ac:dyDescent="0.3">
      <c r="B33" s="62"/>
      <c r="C33" s="57"/>
      <c r="D33" s="6"/>
      <c r="E33" s="6"/>
      <c r="F33" s="57"/>
      <c r="G33" s="63"/>
    </row>
    <row r="34" spans="2:7" ht="15.75" thickTop="1" x14ac:dyDescent="0.25">
      <c r="B34" s="62"/>
      <c r="C34" s="70"/>
      <c r="D34" s="13"/>
      <c r="E34" s="13"/>
      <c r="F34" s="70"/>
      <c r="G34" s="47"/>
    </row>
    <row r="35" spans="2:7" ht="15.75" thickBot="1" x14ac:dyDescent="0.3">
      <c r="B35" s="64"/>
      <c r="C35" s="71"/>
      <c r="D35" s="39"/>
      <c r="E35" s="39">
        <f>E32+E30+E28</f>
        <v>46350</v>
      </c>
      <c r="F35" s="71"/>
      <c r="G35" s="40">
        <f>G32+G30+G28</f>
        <v>46350</v>
      </c>
    </row>
    <row r="36" spans="2:7" ht="15.75" thickBot="1" x14ac:dyDescent="0.3">
      <c r="C36" s="18"/>
      <c r="F36" s="18"/>
    </row>
    <row r="37" spans="2:7" x14ac:dyDescent="0.25">
      <c r="B37" s="69" t="s">
        <v>46</v>
      </c>
      <c r="C37" s="77"/>
      <c r="D37" s="50"/>
      <c r="E37" s="50"/>
      <c r="F37" s="77"/>
      <c r="G37" s="51"/>
    </row>
    <row r="38" spans="2:7" x14ac:dyDescent="0.25">
      <c r="B38" s="62"/>
      <c r="C38" s="70" t="s">
        <v>40</v>
      </c>
      <c r="D38" s="13"/>
      <c r="E38" s="13">
        <f>E28</f>
        <v>34800</v>
      </c>
      <c r="F38" s="70" t="s">
        <v>42</v>
      </c>
      <c r="G38" s="47">
        <f>35*1200</f>
        <v>42000</v>
      </c>
    </row>
    <row r="39" spans="2:7" ht="15.75" thickBot="1" x14ac:dyDescent="0.3">
      <c r="B39" s="62"/>
      <c r="C39" s="70"/>
      <c r="D39" s="13"/>
      <c r="E39" s="13"/>
      <c r="F39" s="70"/>
      <c r="G39" s="47"/>
    </row>
    <row r="40" spans="2:7" ht="15.75" thickBot="1" x14ac:dyDescent="0.3">
      <c r="B40" s="62"/>
      <c r="C40" s="70" t="s">
        <v>41</v>
      </c>
      <c r="D40" s="13"/>
      <c r="E40" s="13">
        <v>9000</v>
      </c>
      <c r="F40" s="58" t="s">
        <v>43</v>
      </c>
      <c r="G40" s="59">
        <f>5*E19</f>
        <v>4100</v>
      </c>
    </row>
    <row r="41" spans="2:7" ht="15.75" thickBot="1" x14ac:dyDescent="0.3">
      <c r="B41" s="62"/>
      <c r="C41" s="70"/>
      <c r="D41" s="13"/>
      <c r="E41" s="13"/>
      <c r="F41" s="70"/>
      <c r="G41" s="47"/>
    </row>
    <row r="42" spans="2:7" ht="15.75" thickBot="1" x14ac:dyDescent="0.3">
      <c r="B42" s="62"/>
      <c r="C42" s="58" t="s">
        <v>44</v>
      </c>
      <c r="D42" s="60"/>
      <c r="E42" s="59">
        <f>G38+G40-E38-E40</f>
        <v>2300</v>
      </c>
      <c r="F42" s="70"/>
      <c r="G42" s="47"/>
    </row>
    <row r="43" spans="2:7" ht="15.75" thickBot="1" x14ac:dyDescent="0.3">
      <c r="B43" s="62"/>
      <c r="C43" s="57"/>
      <c r="D43" s="6"/>
      <c r="E43" s="6"/>
      <c r="F43" s="57"/>
      <c r="G43" s="63"/>
    </row>
    <row r="44" spans="2:7" ht="15.75" thickTop="1" x14ac:dyDescent="0.25">
      <c r="B44" s="62"/>
      <c r="C44" s="70"/>
      <c r="D44" s="13"/>
      <c r="E44" s="13"/>
      <c r="F44" s="70"/>
      <c r="G44" s="47"/>
    </row>
    <row r="45" spans="2:7" ht="15.75" thickBot="1" x14ac:dyDescent="0.3">
      <c r="B45" s="64"/>
      <c r="C45" s="71"/>
      <c r="D45" s="39"/>
      <c r="E45" s="39">
        <f>E42+E40+E38</f>
        <v>46100</v>
      </c>
      <c r="F45" s="71"/>
      <c r="G45" s="40">
        <f>G42+G40+G38</f>
        <v>46100</v>
      </c>
    </row>
    <row r="48" spans="2:7" ht="15.75" thickBot="1" x14ac:dyDescent="0.3"/>
    <row r="49" spans="2:6" x14ac:dyDescent="0.25">
      <c r="B49" s="69"/>
      <c r="C49" s="50">
        <f>+F8-F17</f>
        <v>2000</v>
      </c>
      <c r="D49" s="77" t="s">
        <v>47</v>
      </c>
      <c r="E49" s="51"/>
    </row>
    <row r="50" spans="2:6" x14ac:dyDescent="0.25">
      <c r="B50" s="62"/>
      <c r="C50" s="13"/>
      <c r="D50" s="13"/>
      <c r="E50" s="47"/>
    </row>
    <row r="51" spans="2:6" x14ac:dyDescent="0.25">
      <c r="B51" s="62" t="s">
        <v>48</v>
      </c>
      <c r="C51" s="13">
        <f>C49*5/40</f>
        <v>250</v>
      </c>
      <c r="D51" s="13" t="s">
        <v>49</v>
      </c>
      <c r="E51" s="47"/>
    </row>
    <row r="52" spans="2:6" x14ac:dyDescent="0.25">
      <c r="B52" s="62"/>
      <c r="C52" s="13"/>
      <c r="D52" s="13"/>
      <c r="E52" s="47"/>
    </row>
    <row r="53" spans="2:6" ht="15.75" thickBot="1" x14ac:dyDescent="0.3">
      <c r="B53" s="64" t="s">
        <v>48</v>
      </c>
      <c r="C53" s="39">
        <f>C49*35/40</f>
        <v>1750</v>
      </c>
      <c r="D53" s="39" t="s">
        <v>50</v>
      </c>
      <c r="E53" s="40"/>
    </row>
    <row r="58" spans="2:6" x14ac:dyDescent="0.25">
      <c r="B58" s="79"/>
      <c r="C58" s="80" t="s">
        <v>51</v>
      </c>
      <c r="D58" s="81"/>
      <c r="F58" s="18" t="s">
        <v>61</v>
      </c>
    </row>
    <row r="59" spans="2:6" x14ac:dyDescent="0.25">
      <c r="B59" s="82"/>
      <c r="C59" s="83" t="s">
        <v>52</v>
      </c>
      <c r="D59" s="84"/>
      <c r="F59" s="18" t="s">
        <v>62</v>
      </c>
    </row>
    <row r="70" spans="1:6" ht="15.75" thickBot="1" x14ac:dyDescent="0.3"/>
    <row r="71" spans="1:6" x14ac:dyDescent="0.25">
      <c r="C71" s="7" t="s">
        <v>54</v>
      </c>
      <c r="E71" s="86"/>
    </row>
    <row r="72" spans="1:6" x14ac:dyDescent="0.25">
      <c r="A72" t="s">
        <v>63</v>
      </c>
      <c r="B72" s="2">
        <v>6000</v>
      </c>
      <c r="C72" s="8">
        <v>20</v>
      </c>
      <c r="D72" s="2">
        <v>60</v>
      </c>
      <c r="E72" s="67">
        <f>B72*C72/D72</f>
        <v>2000</v>
      </c>
      <c r="F72" s="85" t="s">
        <v>59</v>
      </c>
    </row>
    <row r="73" spans="1:6" x14ac:dyDescent="0.25">
      <c r="E73" s="67"/>
    </row>
    <row r="74" spans="1:6" x14ac:dyDescent="0.25">
      <c r="A74" t="s">
        <v>64</v>
      </c>
      <c r="B74" s="2">
        <v>3000</v>
      </c>
      <c r="C74" s="7">
        <f>60-35</f>
        <v>25</v>
      </c>
      <c r="D74" s="2">
        <v>60</v>
      </c>
      <c r="E74" s="67">
        <f>+B74*C74/D74</f>
        <v>1250</v>
      </c>
      <c r="F74" s="85" t="s">
        <v>60</v>
      </c>
    </row>
    <row r="75" spans="1:6" ht="15.75" thickBot="1" x14ac:dyDescent="0.3">
      <c r="C75" s="8" t="s">
        <v>53</v>
      </c>
      <c r="E75" s="87"/>
    </row>
    <row r="76" spans="1:6" ht="15.75" thickBot="1" x14ac:dyDescent="0.3">
      <c r="E76" s="6"/>
    </row>
    <row r="77" spans="1:6" ht="15.75" thickTop="1" x14ac:dyDescent="0.25">
      <c r="B77" s="2" t="s">
        <v>57</v>
      </c>
      <c r="E77" s="2">
        <f>E74+E72</f>
        <v>3250</v>
      </c>
    </row>
  </sheetData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MICROVOL</vt:lpstr>
      <vt:lpstr>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SCILIEN</dc:creator>
  <cp:lastModifiedBy>scilien</cp:lastModifiedBy>
  <dcterms:created xsi:type="dcterms:W3CDTF">2013-04-12T08:15:01Z</dcterms:created>
  <dcterms:modified xsi:type="dcterms:W3CDTF">2016-03-18T11:53:31Z</dcterms:modified>
</cp:coreProperties>
</file>